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49CF6839-95B1-4B60-9FED-C3145C8E0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86" i="7" l="1"/>
  <c r="A66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<sst xmlns="http://schemas.openxmlformats.org/spreadsheetml/2006/main" count="97" uniqueCount="81">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</sst>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activeCell="A2" sqref="A2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2023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288791169.46</f>
        <v>288791169.45999998</v>
      </c>
      <c r="C13" s="22">
        <f>288791169.46</f>
        <v>288791169.45999998</v>
      </c>
      <c r="D13" s="22">
        <f>171052814.51</f>
        <v>171052814.50999999</v>
      </c>
      <c r="E13" s="22">
        <f>368928.46</f>
        <v>368928.46</v>
      </c>
      <c r="F13" s="22">
        <f>138494904.2</f>
        <v>138494904.19999999</v>
      </c>
      <c r="G13" s="22">
        <f>32188981.85</f>
        <v>32188981.850000001</v>
      </c>
      <c r="H13" s="22">
        <f>0</f>
        <v>0</v>
      </c>
      <c r="I13" s="22">
        <f>0</f>
        <v>0</v>
      </c>
      <c r="J13" s="22">
        <f>106306329.43</f>
        <v>106306329.43000001</v>
      </c>
      <c r="K13" s="22">
        <f>3385046.69</f>
        <v>3385046.69</v>
      </c>
      <c r="L13" s="22">
        <f>8001411.88</f>
        <v>8001411.8799999999</v>
      </c>
      <c r="M13" s="22">
        <f>45566.95</f>
        <v>45566.95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280919275.77</f>
        <v>280919275.76999998</v>
      </c>
      <c r="C17" s="22">
        <f>280919275.77</f>
        <v>280919275.76999998</v>
      </c>
      <c r="D17" s="22">
        <f>171052814.51</f>
        <v>171052814.50999999</v>
      </c>
      <c r="E17" s="22">
        <f>368928.46</f>
        <v>368928.46</v>
      </c>
      <c r="F17" s="22">
        <f>138494904.2</f>
        <v>138494904.19999999</v>
      </c>
      <c r="G17" s="22">
        <f>32188981.85</f>
        <v>32188981.850000001</v>
      </c>
      <c r="H17" s="22">
        <f>0</f>
        <v>0</v>
      </c>
      <c r="I17" s="22">
        <f>0</f>
        <v>0</v>
      </c>
      <c r="J17" s="22">
        <f>106306329.43</f>
        <v>106306329.43000001</v>
      </c>
      <c r="K17" s="22">
        <f>3385046.69</f>
        <v>3385046.69</v>
      </c>
      <c r="L17" s="22">
        <f>175085.14</f>
        <v>175085.14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2439625.07</f>
        <v>2439625.0699999998</v>
      </c>
      <c r="C18" s="23">
        <f>2439625.07</f>
        <v>2439625.0699999998</v>
      </c>
      <c r="D18" s="23">
        <f>712353</f>
        <v>712353</v>
      </c>
      <c r="E18" s="23">
        <f>0</f>
        <v>0</v>
      </c>
      <c r="F18" s="23">
        <f>0</f>
        <v>0</v>
      </c>
      <c r="G18" s="23">
        <f>712353</f>
        <v>712353</v>
      </c>
      <c r="H18" s="23">
        <f>0</f>
        <v>0</v>
      </c>
      <c r="I18" s="23">
        <f>0</f>
        <v>0</v>
      </c>
      <c r="J18" s="23">
        <f>1552186.93</f>
        <v>1552186.93</v>
      </c>
      <c r="K18" s="23">
        <f>0</f>
        <v>0</v>
      </c>
      <c r="L18" s="23">
        <f>175085.14</f>
        <v>175085.14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278479650.7</f>
        <v>278479650.69999999</v>
      </c>
      <c r="C19" s="23">
        <f>278479650.7</f>
        <v>278479650.69999999</v>
      </c>
      <c r="D19" s="23">
        <f>170340461.51</f>
        <v>170340461.50999999</v>
      </c>
      <c r="E19" s="23">
        <f>368928.46</f>
        <v>368928.46</v>
      </c>
      <c r="F19" s="23">
        <f>138494904.2</f>
        <v>138494904.19999999</v>
      </c>
      <c r="G19" s="23">
        <f>31476628.85</f>
        <v>31476628.850000001</v>
      </c>
      <c r="H19" s="23">
        <f>0</f>
        <v>0</v>
      </c>
      <c r="I19" s="23">
        <f>0</f>
        <v>0</v>
      </c>
      <c r="J19" s="23">
        <f>104754142.5</f>
        <v>104754142.5</v>
      </c>
      <c r="K19" s="23">
        <f>3385046.69</f>
        <v>3385046.69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7871893.69</f>
        <v>7871893.6900000004</v>
      </c>
      <c r="C21" s="22">
        <f>7871893.69</f>
        <v>7871893.6900000004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7826326.74</f>
        <v>7826326.7400000002</v>
      </c>
      <c r="M21" s="22">
        <f>45566.95</f>
        <v>45566.95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7871893.69</f>
        <v>7871893.6900000004</v>
      </c>
      <c r="C22" s="23">
        <f>7871893.69</f>
        <v>7871893.6900000004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7826326.74</f>
        <v>7826326.7400000002</v>
      </c>
      <c r="M22" s="23">
        <f>45566.95</f>
        <v>45566.95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0</f>
        <v>0</v>
      </c>
      <c r="C23" s="23">
        <f>0</f>
        <v>0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2023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0</f>
        <v>0</v>
      </c>
      <c r="C43" s="24">
        <f>0</f>
        <v>0</v>
      </c>
      <c r="D43" s="24">
        <f>0</f>
        <v>0</v>
      </c>
      <c r="E43" s="24">
        <f>0</f>
        <v>0</v>
      </c>
      <c r="F43" s="24">
        <f>0</f>
        <v>0</v>
      </c>
      <c r="G43" s="24">
        <f>0</f>
        <v>0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0</f>
        <v>0</v>
      </c>
      <c r="C45" s="25">
        <f>0</f>
        <v>0</v>
      </c>
      <c r="D45" s="25">
        <f>0</f>
        <v>0</v>
      </c>
      <c r="E45" s="25">
        <f>0</f>
        <v>0</v>
      </c>
      <c r="F45" s="25">
        <f>0</f>
        <v>0</v>
      </c>
      <c r="G45" s="25">
        <f>0</f>
        <v>0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1162313587.85</f>
        <v>1162313587.8499999</v>
      </c>
      <c r="C46" s="24">
        <f>1162313587.85</f>
        <v>1162313587.8499999</v>
      </c>
      <c r="D46" s="24">
        <f>1257358.06</f>
        <v>1257358.06</v>
      </c>
      <c r="E46" s="24">
        <f>0</f>
        <v>0</v>
      </c>
      <c r="F46" s="24">
        <f>0</f>
        <v>0</v>
      </c>
      <c r="G46" s="24">
        <f>1127846.11</f>
        <v>1127846.1100000001</v>
      </c>
      <c r="H46" s="24">
        <f>129511.95</f>
        <v>129511.95</v>
      </c>
      <c r="I46" s="24">
        <f>0</f>
        <v>0</v>
      </c>
      <c r="J46" s="24">
        <f>1160833409.4</f>
        <v>1160833409.4000001</v>
      </c>
      <c r="K46" s="24">
        <f>507.7</f>
        <v>507.7</v>
      </c>
      <c r="L46" s="24">
        <f>222262.69</f>
        <v>222262.69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977378.63</f>
        <v>977378.63</v>
      </c>
      <c r="C47" s="25">
        <f>977378.63</f>
        <v>977378.63</v>
      </c>
      <c r="D47" s="25">
        <f>977378.63</f>
        <v>977378.63</v>
      </c>
      <c r="E47" s="25">
        <f>0</f>
        <v>0</v>
      </c>
      <c r="F47" s="25">
        <f>0</f>
        <v>0</v>
      </c>
      <c r="G47" s="25">
        <f>977378.63</f>
        <v>977378.63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908161543.1</f>
        <v>908161543.10000002</v>
      </c>
      <c r="C48" s="25">
        <f>908161543.1</f>
        <v>908161543.10000002</v>
      </c>
      <c r="D48" s="25">
        <f>233636.95</f>
        <v>233636.95</v>
      </c>
      <c r="E48" s="25">
        <f>0</f>
        <v>0</v>
      </c>
      <c r="F48" s="25">
        <f>0</f>
        <v>0</v>
      </c>
      <c r="G48" s="25">
        <f>104125</f>
        <v>104125</v>
      </c>
      <c r="H48" s="25">
        <f>129511.95</f>
        <v>129511.95</v>
      </c>
      <c r="I48" s="25">
        <f>0</f>
        <v>0</v>
      </c>
      <c r="J48" s="25">
        <f>907927348.45</f>
        <v>907927348.45000005</v>
      </c>
      <c r="K48" s="25">
        <f>507.7</f>
        <v>507.7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253174666.12</f>
        <v>253174666.12</v>
      </c>
      <c r="C49" s="25">
        <f>253174666.12</f>
        <v>253174666.12</v>
      </c>
      <c r="D49" s="25">
        <f>46342.48</f>
        <v>46342.48</v>
      </c>
      <c r="E49" s="25">
        <f>0</f>
        <v>0</v>
      </c>
      <c r="F49" s="25">
        <f>0</f>
        <v>0</v>
      </c>
      <c r="G49" s="25">
        <f>46342.48</f>
        <v>46342.48</v>
      </c>
      <c r="H49" s="25">
        <f>0</f>
        <v>0</v>
      </c>
      <c r="I49" s="25">
        <f>0</f>
        <v>0</v>
      </c>
      <c r="J49" s="25">
        <f>252906060.95</f>
        <v>252906060.94999999</v>
      </c>
      <c r="K49" s="25">
        <f>0</f>
        <v>0</v>
      </c>
      <c r="L49" s="25">
        <f>222262.69</f>
        <v>222262.69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466970501.27</f>
        <v>466970501.26999998</v>
      </c>
      <c r="C50" s="24">
        <f>466970501.27</f>
        <v>466970501.26999998</v>
      </c>
      <c r="D50" s="24">
        <f>6617121.28</f>
        <v>6617121.2800000003</v>
      </c>
      <c r="E50" s="24">
        <f>97086.73</f>
        <v>97086.73</v>
      </c>
      <c r="F50" s="24">
        <f>1737647.81</f>
        <v>1737647.81</v>
      </c>
      <c r="G50" s="24">
        <f>4779910.09</f>
        <v>4779910.09</v>
      </c>
      <c r="H50" s="24">
        <f>2476.65</f>
        <v>2476.65</v>
      </c>
      <c r="I50" s="24">
        <f>0</f>
        <v>0</v>
      </c>
      <c r="J50" s="24">
        <f>895.7</f>
        <v>895.7</v>
      </c>
      <c r="K50" s="24">
        <f>12228.28</f>
        <v>12228.28</v>
      </c>
      <c r="L50" s="24">
        <f>29483900.38</f>
        <v>29483900.379999999</v>
      </c>
      <c r="M50" s="24">
        <f>429580100.17</f>
        <v>429580100.17000002</v>
      </c>
      <c r="N50" s="24">
        <f>1276255.46</f>
        <v>1276255.46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14722622.31</f>
        <v>14722622.310000001</v>
      </c>
      <c r="C51" s="25">
        <f>14722622.31</f>
        <v>14722622.310000001</v>
      </c>
      <c r="D51" s="25">
        <f>4079358.86</f>
        <v>4079358.86</v>
      </c>
      <c r="E51" s="25">
        <f>94301.83</f>
        <v>94301.83</v>
      </c>
      <c r="F51" s="25">
        <f>11215.55</f>
        <v>11215.55</v>
      </c>
      <c r="G51" s="25">
        <f>3973841.48</f>
        <v>3973841.48</v>
      </c>
      <c r="H51" s="25">
        <f>0</f>
        <v>0</v>
      </c>
      <c r="I51" s="25">
        <f>0</f>
        <v>0</v>
      </c>
      <c r="J51" s="25">
        <f>0</f>
        <v>0</v>
      </c>
      <c r="K51" s="25">
        <f>3498.75</f>
        <v>3498.75</v>
      </c>
      <c r="L51" s="25">
        <f>3668511.65</f>
        <v>3668511.65</v>
      </c>
      <c r="M51" s="25">
        <f>6966014.58</f>
        <v>6966014.5800000001</v>
      </c>
      <c r="N51" s="25">
        <f>5238.47</f>
        <v>5238.47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452247878.96</f>
        <v>452247878.95999998</v>
      </c>
      <c r="C52" s="25">
        <f>452247878.96</f>
        <v>452247878.95999998</v>
      </c>
      <c r="D52" s="25">
        <f>2537762.42</f>
        <v>2537762.42</v>
      </c>
      <c r="E52" s="25">
        <f>2784.9</f>
        <v>2784.9</v>
      </c>
      <c r="F52" s="25">
        <f>1726432.26</f>
        <v>1726432.26</v>
      </c>
      <c r="G52" s="25">
        <f>806068.61</f>
        <v>806068.61</v>
      </c>
      <c r="H52" s="25">
        <f>2476.65</f>
        <v>2476.65</v>
      </c>
      <c r="I52" s="25">
        <f>0</f>
        <v>0</v>
      </c>
      <c r="J52" s="25">
        <f>895.7</f>
        <v>895.7</v>
      </c>
      <c r="K52" s="25">
        <f>8729.53</f>
        <v>8729.5300000000007</v>
      </c>
      <c r="L52" s="25">
        <f>25815388.73</f>
        <v>25815388.73</v>
      </c>
      <c r="M52" s="25">
        <f>422614085.59</f>
        <v>422614085.58999997</v>
      </c>
      <c r="N52" s="25">
        <f>1271016.99</f>
        <v>1271016.99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662745158.58</f>
        <v>662745158.58000004</v>
      </c>
      <c r="C53" s="24">
        <f>662745158.58</f>
        <v>662745158.58000004</v>
      </c>
      <c r="D53" s="24">
        <f>497047805.06</f>
        <v>497047805.06</v>
      </c>
      <c r="E53" s="24">
        <f>56079410.08</f>
        <v>56079410.079999998</v>
      </c>
      <c r="F53" s="24">
        <f>2743920.89</f>
        <v>2743920.89</v>
      </c>
      <c r="G53" s="24">
        <f>438210959.64</f>
        <v>438210959.63999999</v>
      </c>
      <c r="H53" s="24">
        <f>13514.45</f>
        <v>13514.45</v>
      </c>
      <c r="I53" s="24">
        <f>0</f>
        <v>0</v>
      </c>
      <c r="J53" s="24">
        <f>32878.17</f>
        <v>32878.17</v>
      </c>
      <c r="K53" s="24">
        <f>62108.02</f>
        <v>62108.02</v>
      </c>
      <c r="L53" s="24">
        <f>40607121.99</f>
        <v>40607121.990000002</v>
      </c>
      <c r="M53" s="24">
        <f>121911759.04</f>
        <v>121911759.04000001</v>
      </c>
      <c r="N53" s="24">
        <f>3083486.3</f>
        <v>3083486.3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43148008.81</f>
        <v>43148008.810000002</v>
      </c>
      <c r="C54" s="25">
        <f>43148008.81</f>
        <v>43148008.810000002</v>
      </c>
      <c r="D54" s="25">
        <f>18609781.55</f>
        <v>18609781.550000001</v>
      </c>
      <c r="E54" s="25">
        <f>103045.37</f>
        <v>103045.37</v>
      </c>
      <c r="F54" s="25">
        <f>2549747.94</f>
        <v>2549747.94</v>
      </c>
      <c r="G54" s="25">
        <f>15956756.17</f>
        <v>15956756.17</v>
      </c>
      <c r="H54" s="25">
        <f>232.07</f>
        <v>232.07</v>
      </c>
      <c r="I54" s="25">
        <f>0</f>
        <v>0</v>
      </c>
      <c r="J54" s="25">
        <f>64.91</f>
        <v>64.91</v>
      </c>
      <c r="K54" s="25">
        <f>53147.65</f>
        <v>53147.65</v>
      </c>
      <c r="L54" s="25">
        <f>21889134.88</f>
        <v>21889134.879999999</v>
      </c>
      <c r="M54" s="25">
        <f>2459119.87</f>
        <v>2459119.87</v>
      </c>
      <c r="N54" s="25">
        <f>136759.95</f>
        <v>136759.95000000001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17352063.48</f>
        <v>17352063.48</v>
      </c>
      <c r="C55" s="25">
        <f>17352063.48</f>
        <v>17352063.48</v>
      </c>
      <c r="D55" s="25">
        <f>8162985.72</f>
        <v>8162985.7199999997</v>
      </c>
      <c r="E55" s="25">
        <f>8059100.22</f>
        <v>8059100.2199999997</v>
      </c>
      <c r="F55" s="25">
        <f>29176.2</f>
        <v>29176.2</v>
      </c>
      <c r="G55" s="25">
        <f>74709.3</f>
        <v>74709.3</v>
      </c>
      <c r="H55" s="25">
        <f>0</f>
        <v>0</v>
      </c>
      <c r="I55" s="25">
        <f>0</f>
        <v>0</v>
      </c>
      <c r="J55" s="25">
        <f>2236.8</f>
        <v>2236.8000000000002</v>
      </c>
      <c r="K55" s="25">
        <f>5618.1</f>
        <v>5618.1</v>
      </c>
      <c r="L55" s="25">
        <f>1050021.39</f>
        <v>1050021.3899999999</v>
      </c>
      <c r="M55" s="25">
        <f>7799046.75</f>
        <v>7799046.75</v>
      </c>
      <c r="N55" s="25">
        <f>332154.72</f>
        <v>332154.71999999997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602245086.29</f>
        <v>602245086.28999996</v>
      </c>
      <c r="C56" s="25">
        <f>602245086.29</f>
        <v>602245086.28999996</v>
      </c>
      <c r="D56" s="25">
        <f>470275037.79</f>
        <v>470275037.79000002</v>
      </c>
      <c r="E56" s="25">
        <f>47917264.49</f>
        <v>47917264.490000002</v>
      </c>
      <c r="F56" s="25">
        <f>164996.75</f>
        <v>164996.75</v>
      </c>
      <c r="G56" s="25">
        <f>422179494.17</f>
        <v>422179494.17000002</v>
      </c>
      <c r="H56" s="25">
        <f>13282.38</f>
        <v>13282.38</v>
      </c>
      <c r="I56" s="25">
        <f>0</f>
        <v>0</v>
      </c>
      <c r="J56" s="25">
        <f>30576.46</f>
        <v>30576.46</v>
      </c>
      <c r="K56" s="25">
        <f>3342.27</f>
        <v>3342.27</v>
      </c>
      <c r="L56" s="25">
        <f>17667965.72</f>
        <v>17667965.719999999</v>
      </c>
      <c r="M56" s="25">
        <f>111653592.42</f>
        <v>111653592.42</v>
      </c>
      <c r="N56" s="25">
        <f>2614571.63</f>
        <v>2614571.63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2023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2023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118</f>
        <v>118</v>
      </c>
      <c r="H89" s="66"/>
      <c r="I89" s="49">
        <f>174257813.25</f>
        <v>174257813.25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47</f>
        <v>47</v>
      </c>
      <c r="H90" s="68"/>
      <c r="I90" s="51">
        <f>-292153645.48</f>
        <v>-292153645.48000002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1</f>
        <v>1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3</f>
        <v>3</v>
      </c>
      <c r="C94" s="8" t="str">
        <f>IF(B94=1,"I Kwartał",IF(B94=2,"II Kwartały",IF(B94=3,"III Kwartały",IF(B94=4,"IV Kwartały","-"))))</f>
        <v>III Kwartały</v>
      </c>
    </row>
    <row r="95" spans="1:13" ht="13.5" customHeight="1" x14ac:dyDescent="0.2">
      <c r="A95" s="8" t="s">
        <v>9</v>
      </c>
      <c r="B95" s="8">
        <f>2023</f>
        <v>2023</v>
      </c>
      <c r="C95" s="9"/>
    </row>
    <row r="96" spans="1:13" ht="13.5" customHeight="1" x14ac:dyDescent="0.2">
      <c r="A96" s="8" t="s">
        <v>10</v>
      </c>
      <c r="B96" s="10" t="str">
        <f>"Nov 14 2023 12:00AM"</f>
        <v>Nov 14 2023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2023-11-27T09:48:40Z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2023-11-27T10:48:38.0081962+01:00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GRN-0a9682d9-4220-47c2-bc7e-b338444b7c5e</vt:lpwstr>
  </property>
  <property fmtid="{D5CDD505-2E9C-101B-9397-08002B2CF9AE}" pid="7" name="MFHash">
    <vt:lpwstr>LwTDPDmgI/zntj6c7QPp2bFDDo1Q/nBtDGju9xIvbuM=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