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83CA234F-1D67-4333-81CE-23776B550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66" i="7" l="1"/>
  <c r="A86" i="7"/>
  <c r="A1" i="7"/>
  <c r="A29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<sst xmlns="http://schemas.openxmlformats.org/spreadsheetml/2006/main" count="97" uniqueCount="81">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</sst>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2024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295882003.31</f>
        <v>295882003.31</v>
      </c>
      <c r="C13" s="22">
        <f>295882003.31</f>
        <v>295882003.31</v>
      </c>
      <c r="D13" s="22">
        <f>148514169.96</f>
        <v>148514169.96000001</v>
      </c>
      <c r="E13" s="22">
        <f>114138.08</f>
        <v>114138.08</v>
      </c>
      <c r="F13" s="22">
        <f>115609863.2</f>
        <v>115609863.2</v>
      </c>
      <c r="G13" s="22">
        <f>32790168.68</f>
        <v>32790168.68</v>
      </c>
      <c r="H13" s="22">
        <f>0</f>
        <v>0</v>
      </c>
      <c r="I13" s="22">
        <f>0</f>
        <v>0</v>
      </c>
      <c r="J13" s="22">
        <f>120565241</f>
        <v>120565241</v>
      </c>
      <c r="K13" s="22">
        <f>6065500</f>
        <v>6065500</v>
      </c>
      <c r="L13" s="22">
        <f>20737092.35</f>
        <v>20737092.350000001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275143961.34</f>
        <v>275143961.33999997</v>
      </c>
      <c r="C17" s="22">
        <f>275143961.34</f>
        <v>275143961.33999997</v>
      </c>
      <c r="D17" s="22">
        <f>148513220.34</f>
        <v>148513220.34</v>
      </c>
      <c r="E17" s="22">
        <f>113188.46</f>
        <v>113188.46</v>
      </c>
      <c r="F17" s="22">
        <f>115609863.2</f>
        <v>115609863.2</v>
      </c>
      <c r="G17" s="22">
        <f>32790168.68</f>
        <v>32790168.68</v>
      </c>
      <c r="H17" s="22">
        <f>0</f>
        <v>0</v>
      </c>
      <c r="I17" s="22">
        <f>0</f>
        <v>0</v>
      </c>
      <c r="J17" s="22">
        <f>120565241</f>
        <v>120565241</v>
      </c>
      <c r="K17" s="22">
        <f>6065500</f>
        <v>6065500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442089</f>
        <v>442089</v>
      </c>
      <c r="C18" s="23">
        <f>442089</f>
        <v>442089</v>
      </c>
      <c r="D18" s="23">
        <f>442089</f>
        <v>442089</v>
      </c>
      <c r="E18" s="23">
        <f>0</f>
        <v>0</v>
      </c>
      <c r="F18" s="23">
        <f>0</f>
        <v>0</v>
      </c>
      <c r="G18" s="23">
        <f>442089</f>
        <v>442089</v>
      </c>
      <c r="H18" s="23">
        <f>0</f>
        <v>0</v>
      </c>
      <c r="I18" s="23">
        <f>0</f>
        <v>0</v>
      </c>
      <c r="J18" s="23">
        <f>0</f>
        <v>0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274701872.34</f>
        <v>274701872.33999997</v>
      </c>
      <c r="C19" s="23">
        <f>274701872.34</f>
        <v>274701872.33999997</v>
      </c>
      <c r="D19" s="23">
        <f>148071131.34</f>
        <v>148071131.34</v>
      </c>
      <c r="E19" s="23">
        <f>113188.46</f>
        <v>113188.46</v>
      </c>
      <c r="F19" s="23">
        <f>115609863.2</f>
        <v>115609863.2</v>
      </c>
      <c r="G19" s="23">
        <f>32348079.68</f>
        <v>32348079.68</v>
      </c>
      <c r="H19" s="23">
        <f>0</f>
        <v>0</v>
      </c>
      <c r="I19" s="23">
        <f>0</f>
        <v>0</v>
      </c>
      <c r="J19" s="23">
        <f>120565241</f>
        <v>120565241</v>
      </c>
      <c r="K19" s="23">
        <f>6065500</f>
        <v>6065500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20738041.97</f>
        <v>20738041.969999999</v>
      </c>
      <c r="C21" s="22">
        <f>20738041.97</f>
        <v>20738041.969999999</v>
      </c>
      <c r="D21" s="22">
        <f>949.62</f>
        <v>949.62</v>
      </c>
      <c r="E21" s="22">
        <f>949.62</f>
        <v>949.62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20737092.35</f>
        <v>20737092.350000001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20737092.35</f>
        <v>20737092.350000001</v>
      </c>
      <c r="C22" s="23">
        <f>20737092.35</f>
        <v>20737092.350000001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20737092.35</f>
        <v>20737092.350000001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949.62</f>
        <v>949.62</v>
      </c>
      <c r="C23" s="23">
        <f>949.62</f>
        <v>949.62</v>
      </c>
      <c r="D23" s="23">
        <f>949.62</f>
        <v>949.62</v>
      </c>
      <c r="E23" s="23">
        <f>949.62</f>
        <v>949.62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2024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2644633.64</f>
        <v>2644633.64</v>
      </c>
      <c r="C43" s="24">
        <f>2644633.64</f>
        <v>2644633.64</v>
      </c>
      <c r="D43" s="24">
        <f>2644633.64</f>
        <v>2644633.64</v>
      </c>
      <c r="E43" s="24">
        <f>0</f>
        <v>0</v>
      </c>
      <c r="F43" s="24">
        <f>0</f>
        <v>0</v>
      </c>
      <c r="G43" s="24">
        <f>2644633.64</f>
        <v>2644633.64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2644633.64</f>
        <v>2644633.64</v>
      </c>
      <c r="C45" s="25">
        <f>2644633.64</f>
        <v>2644633.64</v>
      </c>
      <c r="D45" s="25">
        <f>2644633.64</f>
        <v>2644633.64</v>
      </c>
      <c r="E45" s="25">
        <f>0</f>
        <v>0</v>
      </c>
      <c r="F45" s="25">
        <f>0</f>
        <v>0</v>
      </c>
      <c r="G45" s="25">
        <f>2644633.64</f>
        <v>2644633.64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1200153272.37</f>
        <v>1200153272.3699999</v>
      </c>
      <c r="C46" s="24">
        <f>1200153272.37</f>
        <v>1200153272.3699999</v>
      </c>
      <c r="D46" s="24">
        <f>584447.52</f>
        <v>584447.52</v>
      </c>
      <c r="E46" s="24">
        <f>0</f>
        <v>0</v>
      </c>
      <c r="F46" s="24">
        <f>0</f>
        <v>0</v>
      </c>
      <c r="G46" s="24">
        <f>584447.52</f>
        <v>584447.52</v>
      </c>
      <c r="H46" s="24">
        <f>0</f>
        <v>0</v>
      </c>
      <c r="I46" s="24">
        <f>0</f>
        <v>0</v>
      </c>
      <c r="J46" s="24">
        <f>1199460493.26</f>
        <v>1199460493.26</v>
      </c>
      <c r="K46" s="24">
        <f>153.9</f>
        <v>153.9</v>
      </c>
      <c r="L46" s="24">
        <f>108177.69</f>
        <v>108177.69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434840.02</f>
        <v>434840.02</v>
      </c>
      <c r="C47" s="25">
        <f>434840.02</f>
        <v>434840.02</v>
      </c>
      <c r="D47" s="25">
        <f>434840.02</f>
        <v>434840.02</v>
      </c>
      <c r="E47" s="25">
        <f>0</f>
        <v>0</v>
      </c>
      <c r="F47" s="25">
        <f>0</f>
        <v>0</v>
      </c>
      <c r="G47" s="25">
        <f>434840.02</f>
        <v>434840.02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1173611940.43</f>
        <v>1173611940.4300001</v>
      </c>
      <c r="C48" s="25">
        <f>1173611940.43</f>
        <v>1173611940.4300001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1173507661.53</f>
        <v>1173507661.53</v>
      </c>
      <c r="K48" s="25">
        <f>153.9</f>
        <v>153.9</v>
      </c>
      <c r="L48" s="25">
        <f>0</f>
        <v>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26106491.92</f>
        <v>26106491.920000002</v>
      </c>
      <c r="C49" s="25">
        <f>26106491.92</f>
        <v>26106491.920000002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25952831.73</f>
        <v>25952831.73</v>
      </c>
      <c r="K49" s="25">
        <f>0</f>
        <v>0</v>
      </c>
      <c r="L49" s="25">
        <f>108177.69</f>
        <v>108177.69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493443832.36</f>
        <v>493443832.36000001</v>
      </c>
      <c r="C50" s="24">
        <f>493443832.36</f>
        <v>493443832.36000001</v>
      </c>
      <c r="D50" s="24">
        <f>2025568.13</f>
        <v>2025568.13</v>
      </c>
      <c r="E50" s="24">
        <f>4232.9</f>
        <v>4232.8999999999996</v>
      </c>
      <c r="F50" s="24">
        <f>4328.06</f>
        <v>4328.0600000000004</v>
      </c>
      <c r="G50" s="24">
        <f>2015882.31</f>
        <v>2015882.31</v>
      </c>
      <c r="H50" s="24">
        <f>1124.86</f>
        <v>1124.8599999999999</v>
      </c>
      <c r="I50" s="24">
        <f>0</f>
        <v>0</v>
      </c>
      <c r="J50" s="24">
        <f>801</f>
        <v>801</v>
      </c>
      <c r="K50" s="24">
        <f>2266.04</f>
        <v>2266.04</v>
      </c>
      <c r="L50" s="24">
        <f>26453200.55</f>
        <v>26453200.550000001</v>
      </c>
      <c r="M50" s="24">
        <f>464752697.65</f>
        <v>464752697.64999998</v>
      </c>
      <c r="N50" s="24">
        <f>209298.99</f>
        <v>209298.99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18479090.24</f>
        <v>18479090.239999998</v>
      </c>
      <c r="C51" s="25">
        <f>18479090.24</f>
        <v>18479090.239999998</v>
      </c>
      <c r="D51" s="25">
        <f>1560320.37</f>
        <v>1560320.37</v>
      </c>
      <c r="E51" s="25">
        <f>0</f>
        <v>0</v>
      </c>
      <c r="F51" s="25">
        <f>0</f>
        <v>0</v>
      </c>
      <c r="G51" s="25">
        <f>1560320.37</f>
        <v>1560320.37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9073679.38</f>
        <v>9073679.3800000008</v>
      </c>
      <c r="M51" s="25">
        <f>7840555.25</f>
        <v>7840555.25</v>
      </c>
      <c r="N51" s="25">
        <f>4535.24</f>
        <v>4535.24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474964742.12</f>
        <v>474964742.12</v>
      </c>
      <c r="C52" s="25">
        <f>474964742.12</f>
        <v>474964742.12</v>
      </c>
      <c r="D52" s="25">
        <f>465247.76</f>
        <v>465247.76</v>
      </c>
      <c r="E52" s="25">
        <f>4232.9</f>
        <v>4232.8999999999996</v>
      </c>
      <c r="F52" s="25">
        <f>4328.06</f>
        <v>4328.0600000000004</v>
      </c>
      <c r="G52" s="25">
        <f>455561.94</f>
        <v>455561.94</v>
      </c>
      <c r="H52" s="25">
        <f>1124.86</f>
        <v>1124.8599999999999</v>
      </c>
      <c r="I52" s="25">
        <f>0</f>
        <v>0</v>
      </c>
      <c r="J52" s="25">
        <f>801</f>
        <v>801</v>
      </c>
      <c r="K52" s="25">
        <f>2266.04</f>
        <v>2266.04</v>
      </c>
      <c r="L52" s="25">
        <f>17379521.17</f>
        <v>17379521.170000002</v>
      </c>
      <c r="M52" s="25">
        <f>456912142.4</f>
        <v>456912142.39999998</v>
      </c>
      <c r="N52" s="25">
        <f>204763.75</f>
        <v>204763.75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313707285.83</f>
        <v>313707285.82999998</v>
      </c>
      <c r="C53" s="24">
        <f>313707285.83</f>
        <v>313707285.82999998</v>
      </c>
      <c r="D53" s="24">
        <f>272972975.38</f>
        <v>272972975.38</v>
      </c>
      <c r="E53" s="24">
        <f>24288800.47</f>
        <v>24288800.469999999</v>
      </c>
      <c r="F53" s="24">
        <f>37375.63</f>
        <v>37375.629999999997</v>
      </c>
      <c r="G53" s="24">
        <f>248611356.11</f>
        <v>248611356.11000001</v>
      </c>
      <c r="H53" s="24">
        <f>35443.17</f>
        <v>35443.17</v>
      </c>
      <c r="I53" s="24">
        <f>0</f>
        <v>0</v>
      </c>
      <c r="J53" s="24">
        <f>861.41</f>
        <v>861.41</v>
      </c>
      <c r="K53" s="24">
        <f>372.5</f>
        <v>372.5</v>
      </c>
      <c r="L53" s="24">
        <f>28684703.33</f>
        <v>28684703.329999998</v>
      </c>
      <c r="M53" s="24">
        <f>11565883.06</f>
        <v>11565883.060000001</v>
      </c>
      <c r="N53" s="24">
        <f>482490.15</f>
        <v>482490.15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37852059.81</f>
        <v>37852059.810000002</v>
      </c>
      <c r="C54" s="25">
        <f>37852059.81</f>
        <v>37852059.810000002</v>
      </c>
      <c r="D54" s="25">
        <f>11872618.15</f>
        <v>11872618.15</v>
      </c>
      <c r="E54" s="25">
        <f>666933.08</f>
        <v>666933.07999999996</v>
      </c>
      <c r="F54" s="25">
        <f>3670.91</f>
        <v>3670.91</v>
      </c>
      <c r="G54" s="25">
        <f>11202014.16</f>
        <v>11202014.16</v>
      </c>
      <c r="H54" s="25">
        <f>0</f>
        <v>0</v>
      </c>
      <c r="I54" s="25">
        <f>0</f>
        <v>0</v>
      </c>
      <c r="J54" s="25">
        <f>44.11</f>
        <v>44.11</v>
      </c>
      <c r="K54" s="25">
        <f>0</f>
        <v>0</v>
      </c>
      <c r="L54" s="25">
        <f>23345302.17</f>
        <v>23345302.170000002</v>
      </c>
      <c r="M54" s="25">
        <f>2244688.16</f>
        <v>2244688.16</v>
      </c>
      <c r="N54" s="25">
        <f>389407.22</f>
        <v>389407.22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6658316.66</f>
        <v>6658316.6600000001</v>
      </c>
      <c r="C55" s="25">
        <f>6658316.66</f>
        <v>6658316.6600000001</v>
      </c>
      <c r="D55" s="25">
        <f>6609456.87</f>
        <v>6609456.8700000001</v>
      </c>
      <c r="E55" s="25">
        <f>6570588.87</f>
        <v>6570588.8700000001</v>
      </c>
      <c r="F55" s="25">
        <f>0</f>
        <v>0</v>
      </c>
      <c r="G55" s="25">
        <f>38868</f>
        <v>38868</v>
      </c>
      <c r="H55" s="25">
        <f>0</f>
        <v>0</v>
      </c>
      <c r="I55" s="25">
        <f>0</f>
        <v>0</v>
      </c>
      <c r="J55" s="25">
        <f>0</f>
        <v>0</v>
      </c>
      <c r="K55" s="25">
        <f>0</f>
        <v>0</v>
      </c>
      <c r="L55" s="25">
        <f>0</f>
        <v>0</v>
      </c>
      <c r="M55" s="25">
        <f>48859.79</f>
        <v>48859.79</v>
      </c>
      <c r="N55" s="25">
        <f>0</f>
        <v>0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269196909.36</f>
        <v>269196909.36000001</v>
      </c>
      <c r="C56" s="25">
        <f>269196909.36</f>
        <v>269196909.36000001</v>
      </c>
      <c r="D56" s="25">
        <f>254490900.36</f>
        <v>254490900.36000001</v>
      </c>
      <c r="E56" s="25">
        <f>17051278.52</f>
        <v>17051278.52</v>
      </c>
      <c r="F56" s="25">
        <f>33704.72</f>
        <v>33704.720000000001</v>
      </c>
      <c r="G56" s="25">
        <f>237370473.95</f>
        <v>237370473.94999999</v>
      </c>
      <c r="H56" s="25">
        <f>35443.17</f>
        <v>35443.17</v>
      </c>
      <c r="I56" s="25">
        <f>0</f>
        <v>0</v>
      </c>
      <c r="J56" s="25">
        <f>817.3</f>
        <v>817.3</v>
      </c>
      <c r="K56" s="25">
        <f>372.5</f>
        <v>372.5</v>
      </c>
      <c r="L56" s="25">
        <f>5339401.16</f>
        <v>5339401.16</v>
      </c>
      <c r="M56" s="25">
        <f>9272335.11</f>
        <v>9272335.1099999994</v>
      </c>
      <c r="N56" s="25">
        <f>93082.93</f>
        <v>93082.93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2024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500000</f>
        <v>500000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500000</f>
        <v>500000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2024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119</f>
        <v>119</v>
      </c>
      <c r="H89" s="66"/>
      <c r="I89" s="49">
        <f>171993984.94</f>
        <v>171993984.94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56</f>
        <v>56</v>
      </c>
      <c r="H90" s="68"/>
      <c r="I90" s="51">
        <f>-50640432.37</f>
        <v>-50640432.369999997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4</f>
        <v>4</v>
      </c>
      <c r="C94" s="8" t="str">
        <f>IF(B94=1,"I Kwartał",IF(B94=2,"II Kwartały",IF(B94=3,"III Kwartały",IF(B94=4,"IV Kwartały","-"))))</f>
        <v>IV Kwartały</v>
      </c>
    </row>
    <row r="95" spans="1:13" ht="13.5" customHeight="1" x14ac:dyDescent="0.2">
      <c r="A95" s="8" t="s">
        <v>9</v>
      </c>
      <c r="B95" s="8">
        <f>2024</f>
        <v>2024</v>
      </c>
      <c r="C95" s="9"/>
    </row>
    <row r="96" spans="1:13" ht="13.5" customHeight="1" x14ac:dyDescent="0.2">
      <c r="A96" s="8" t="s">
        <v>10</v>
      </c>
      <c r="B96" s="10" t="str">
        <f>"Mar 18 2025 12:00AM"</f>
        <v>Mar 18 2025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2025-03-28T13:25:35Z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2025-03-28T14:25:33.9472931+01:00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GRN-717931c9-af03-42b7-8336-158a602030b5</vt:lpwstr>
  </property>
  <property fmtid="{D5CDD505-2E9C-101B-9397-08002B2CF9AE}" pid="7" name="MFHash">
    <vt:lpwstr>hi/ZwuFIei5bXgISShsKFpl9oH0acw0OFuxvcIRXegA=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