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0E3548AF-83B2-4254-9726-E6B7CC052E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29" i="7" l="1"/>
  <c r="A1" i="7"/>
  <c r="A86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<sst xmlns="http://schemas.openxmlformats.org/spreadsheetml/2006/main" count="97" uniqueCount="81">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</sst>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2023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304859145.8</f>
        <v>304859145.80000001</v>
      </c>
      <c r="C13" s="22">
        <f>304859145.8</f>
        <v>304859145.80000001</v>
      </c>
      <c r="D13" s="22">
        <f>167906403.97</f>
        <v>167906403.97</v>
      </c>
      <c r="E13" s="22">
        <f>317780.46</f>
        <v>317780.46000000002</v>
      </c>
      <c r="F13" s="22">
        <f>135763588.11</f>
        <v>135763588.11000001</v>
      </c>
      <c r="G13" s="22">
        <f>31825035.4</f>
        <v>31825035.399999999</v>
      </c>
      <c r="H13" s="22">
        <f>0</f>
        <v>0</v>
      </c>
      <c r="I13" s="22">
        <f>0</f>
        <v>0</v>
      </c>
      <c r="J13" s="22">
        <f>106378740</f>
        <v>106378740</v>
      </c>
      <c r="K13" s="22">
        <f>9232541.19</f>
        <v>9232541.1899999995</v>
      </c>
      <c r="L13" s="22">
        <f>21340866.28</f>
        <v>21340866.280000001</v>
      </c>
      <c r="M13" s="22">
        <f>594.36</f>
        <v>594.36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283517544.25</f>
        <v>283517544.25</v>
      </c>
      <c r="C17" s="22">
        <f>283517544.25</f>
        <v>283517544.25</v>
      </c>
      <c r="D17" s="22">
        <f>167906263.06</f>
        <v>167906263.06</v>
      </c>
      <c r="E17" s="22">
        <f>317780.46</f>
        <v>317780.46000000002</v>
      </c>
      <c r="F17" s="22">
        <f>135763447.2</f>
        <v>135763447.19999999</v>
      </c>
      <c r="G17" s="22">
        <f>31825035.4</f>
        <v>31825035.399999999</v>
      </c>
      <c r="H17" s="22">
        <f>0</f>
        <v>0</v>
      </c>
      <c r="I17" s="22">
        <f>0</f>
        <v>0</v>
      </c>
      <c r="J17" s="22">
        <f>106378740</f>
        <v>106378740</v>
      </c>
      <c r="K17" s="22">
        <f>9232541.19</f>
        <v>9232541.1899999995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3053580</f>
        <v>3053580</v>
      </c>
      <c r="C18" s="23">
        <f>3053580</f>
        <v>3053580</v>
      </c>
      <c r="D18" s="23">
        <f>53580</f>
        <v>53580</v>
      </c>
      <c r="E18" s="23">
        <f>0</f>
        <v>0</v>
      </c>
      <c r="F18" s="23">
        <f>0</f>
        <v>0</v>
      </c>
      <c r="G18" s="23">
        <f>53580</f>
        <v>53580</v>
      </c>
      <c r="H18" s="23">
        <f>0</f>
        <v>0</v>
      </c>
      <c r="I18" s="23">
        <f>0</f>
        <v>0</v>
      </c>
      <c r="J18" s="23">
        <f>3000000</f>
        <v>3000000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280463964.25</f>
        <v>280463964.25</v>
      </c>
      <c r="C19" s="23">
        <f>280463964.25</f>
        <v>280463964.25</v>
      </c>
      <c r="D19" s="23">
        <f>167852683.06</f>
        <v>167852683.06</v>
      </c>
      <c r="E19" s="23">
        <f>317780.46</f>
        <v>317780.46000000002</v>
      </c>
      <c r="F19" s="23">
        <f>135763447.2</f>
        <v>135763447.19999999</v>
      </c>
      <c r="G19" s="23">
        <f>31771455.4</f>
        <v>31771455.399999999</v>
      </c>
      <c r="H19" s="23">
        <f>0</f>
        <v>0</v>
      </c>
      <c r="I19" s="23">
        <f>0</f>
        <v>0</v>
      </c>
      <c r="J19" s="23">
        <f>103378740</f>
        <v>103378740</v>
      </c>
      <c r="K19" s="23">
        <f>9232541.19</f>
        <v>9232541.1899999995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21341601.55</f>
        <v>21341601.550000001</v>
      </c>
      <c r="C21" s="22">
        <f>21341601.55</f>
        <v>21341601.550000001</v>
      </c>
      <c r="D21" s="22">
        <f>140.91</f>
        <v>140.91</v>
      </c>
      <c r="E21" s="22">
        <f>0</f>
        <v>0</v>
      </c>
      <c r="F21" s="22">
        <f>140.91</f>
        <v>140.91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21340866.28</f>
        <v>21340866.280000001</v>
      </c>
      <c r="M21" s="22">
        <f>594.36</f>
        <v>594.36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21340866.28</f>
        <v>21340866.280000001</v>
      </c>
      <c r="C22" s="23">
        <f>21340866.28</f>
        <v>21340866.280000001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21340866.28</f>
        <v>21340866.280000001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735.27</f>
        <v>735.27</v>
      </c>
      <c r="C23" s="23">
        <f>735.27</f>
        <v>735.27</v>
      </c>
      <c r="D23" s="23">
        <f>140.91</f>
        <v>140.91</v>
      </c>
      <c r="E23" s="23">
        <f>0</f>
        <v>0</v>
      </c>
      <c r="F23" s="23">
        <f>140.91</f>
        <v>140.91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594.36</f>
        <v>594.36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2023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0</f>
        <v>0</v>
      </c>
      <c r="C43" s="24">
        <f>0</f>
        <v>0</v>
      </c>
      <c r="D43" s="24">
        <f>0</f>
        <v>0</v>
      </c>
      <c r="E43" s="24">
        <f>0</f>
        <v>0</v>
      </c>
      <c r="F43" s="24">
        <f>0</f>
        <v>0</v>
      </c>
      <c r="G43" s="24">
        <f>0</f>
        <v>0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0</f>
        <v>0</v>
      </c>
      <c r="C45" s="25">
        <f>0</f>
        <v>0</v>
      </c>
      <c r="D45" s="25">
        <f>0</f>
        <v>0</v>
      </c>
      <c r="E45" s="25">
        <f>0</f>
        <v>0</v>
      </c>
      <c r="F45" s="25">
        <f>0</f>
        <v>0</v>
      </c>
      <c r="G45" s="25">
        <f>0</f>
        <v>0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1091496398.96</f>
        <v>1091496398.96</v>
      </c>
      <c r="C46" s="24">
        <f>1091496398.96</f>
        <v>1091496398.96</v>
      </c>
      <c r="D46" s="24">
        <f>1409509.28</f>
        <v>1409509.28</v>
      </c>
      <c r="E46" s="24">
        <f>0</f>
        <v>0</v>
      </c>
      <c r="F46" s="24">
        <f>0</f>
        <v>0</v>
      </c>
      <c r="G46" s="24">
        <f>1409509.28</f>
        <v>1409509.28</v>
      </c>
      <c r="H46" s="24">
        <f>0</f>
        <v>0</v>
      </c>
      <c r="I46" s="24">
        <f>0</f>
        <v>0</v>
      </c>
      <c r="J46" s="24">
        <f>1089864338.74</f>
        <v>1089864338.74</v>
      </c>
      <c r="K46" s="24">
        <f>238.25</f>
        <v>238.25</v>
      </c>
      <c r="L46" s="24">
        <f>222262.69</f>
        <v>222262.69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1259041.8</f>
        <v>1259041.8</v>
      </c>
      <c r="C47" s="25">
        <f>1259041.8</f>
        <v>1259041.8</v>
      </c>
      <c r="D47" s="25">
        <f>1259041.8</f>
        <v>1259041.8</v>
      </c>
      <c r="E47" s="25">
        <f>0</f>
        <v>0</v>
      </c>
      <c r="F47" s="25">
        <f>0</f>
        <v>0</v>
      </c>
      <c r="G47" s="25">
        <f>1259041.8</f>
        <v>1259041.8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1061878335.95</f>
        <v>1061878335.95</v>
      </c>
      <c r="C48" s="25">
        <f>1061878335.95</f>
        <v>1061878335.95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1061773922.7</f>
        <v>1061773922.7</v>
      </c>
      <c r="K48" s="25">
        <f>238.25</f>
        <v>238.25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28359021.21</f>
        <v>28359021.210000001</v>
      </c>
      <c r="C49" s="25">
        <f>28359021.21</f>
        <v>28359021.210000001</v>
      </c>
      <c r="D49" s="25">
        <f>46342.48</f>
        <v>46342.48</v>
      </c>
      <c r="E49" s="25">
        <f>0</f>
        <v>0</v>
      </c>
      <c r="F49" s="25">
        <f>0</f>
        <v>0</v>
      </c>
      <c r="G49" s="25">
        <f>46342.48</f>
        <v>46342.48</v>
      </c>
      <c r="H49" s="25">
        <f>0</f>
        <v>0</v>
      </c>
      <c r="I49" s="25">
        <f>0</f>
        <v>0</v>
      </c>
      <c r="J49" s="25">
        <f>28090416.04</f>
        <v>28090416.039999999</v>
      </c>
      <c r="K49" s="25">
        <f>0</f>
        <v>0</v>
      </c>
      <c r="L49" s="25">
        <f>222262.69</f>
        <v>222262.69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470437192.42</f>
        <v>470437192.42000002</v>
      </c>
      <c r="C50" s="24">
        <f>470437192.42</f>
        <v>470437192.42000002</v>
      </c>
      <c r="D50" s="24">
        <f>6198877.2</f>
        <v>6198877.2000000002</v>
      </c>
      <c r="E50" s="24">
        <f>2445.3</f>
        <v>2445.3000000000002</v>
      </c>
      <c r="F50" s="24">
        <f>4559.22</f>
        <v>4559.22</v>
      </c>
      <c r="G50" s="24">
        <f>6190780.82</f>
        <v>6190780.8200000003</v>
      </c>
      <c r="H50" s="24">
        <f>1091.86</f>
        <v>1091.8599999999999</v>
      </c>
      <c r="I50" s="24">
        <f>0</f>
        <v>0</v>
      </c>
      <c r="J50" s="24">
        <f>1088.2</f>
        <v>1088.2</v>
      </c>
      <c r="K50" s="24">
        <f>6011.96</f>
        <v>6011.96</v>
      </c>
      <c r="L50" s="24">
        <f>31051304.74</f>
        <v>31051304.739999998</v>
      </c>
      <c r="M50" s="24">
        <f>427327186.83</f>
        <v>427327186.82999998</v>
      </c>
      <c r="N50" s="24">
        <f>5852723.49</f>
        <v>5852723.4900000002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20054283.95</f>
        <v>20054283.949999999</v>
      </c>
      <c r="C51" s="25">
        <f>20054283.95</f>
        <v>20054283.949999999</v>
      </c>
      <c r="D51" s="25">
        <f>4897251.33</f>
        <v>4897251.33</v>
      </c>
      <c r="E51" s="25">
        <f>0</f>
        <v>0</v>
      </c>
      <c r="F51" s="25">
        <f>0</f>
        <v>0</v>
      </c>
      <c r="G51" s="25">
        <f>4897251.33</f>
        <v>4897251.33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7906615.72</f>
        <v>7906615.7199999997</v>
      </c>
      <c r="M51" s="25">
        <f>7247638.66</f>
        <v>7247638.6600000001</v>
      </c>
      <c r="N51" s="25">
        <f>2778.24</f>
        <v>2778.24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450382908.47</f>
        <v>450382908.47000003</v>
      </c>
      <c r="C52" s="25">
        <f>450382908.47</f>
        <v>450382908.47000003</v>
      </c>
      <c r="D52" s="25">
        <f>1301625.87</f>
        <v>1301625.8700000001</v>
      </c>
      <c r="E52" s="25">
        <f>2445.3</f>
        <v>2445.3000000000002</v>
      </c>
      <c r="F52" s="25">
        <f>4559.22</f>
        <v>4559.22</v>
      </c>
      <c r="G52" s="25">
        <f>1293529.49</f>
        <v>1293529.49</v>
      </c>
      <c r="H52" s="25">
        <f>1091.86</f>
        <v>1091.8599999999999</v>
      </c>
      <c r="I52" s="25">
        <f>0</f>
        <v>0</v>
      </c>
      <c r="J52" s="25">
        <f>1088.2</f>
        <v>1088.2</v>
      </c>
      <c r="K52" s="25">
        <f>6011.96</f>
        <v>6011.96</v>
      </c>
      <c r="L52" s="25">
        <f>23144689.02</f>
        <v>23144689.02</v>
      </c>
      <c r="M52" s="25">
        <f>420079548.17</f>
        <v>420079548.17000002</v>
      </c>
      <c r="N52" s="25">
        <f>5849945.25</f>
        <v>5849945.25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251252362.36</f>
        <v>251252362.36000001</v>
      </c>
      <c r="C53" s="24">
        <f>251252362.36</f>
        <v>251252362.36000001</v>
      </c>
      <c r="D53" s="24">
        <f>211604708.36</f>
        <v>211604708.36000001</v>
      </c>
      <c r="E53" s="24">
        <f>24831442.06</f>
        <v>24831442.059999999</v>
      </c>
      <c r="F53" s="24">
        <f>8375451.71</f>
        <v>8375451.71</v>
      </c>
      <c r="G53" s="24">
        <f>178361118.1</f>
        <v>178361118.09999999</v>
      </c>
      <c r="H53" s="24">
        <f>36696.49</f>
        <v>36696.49</v>
      </c>
      <c r="I53" s="24">
        <f>0</f>
        <v>0</v>
      </c>
      <c r="J53" s="24">
        <f>2343</f>
        <v>2343</v>
      </c>
      <c r="K53" s="24">
        <f>205683.01</f>
        <v>205683.01</v>
      </c>
      <c r="L53" s="24">
        <f>23343761.36</f>
        <v>23343761.359999999</v>
      </c>
      <c r="M53" s="24">
        <f>14408663.73</f>
        <v>14408663.73</v>
      </c>
      <c r="N53" s="24">
        <f>1687202.9</f>
        <v>1687202.9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33925662.83</f>
        <v>33925662.829999998</v>
      </c>
      <c r="C54" s="25">
        <f>33925662.83</f>
        <v>33925662.829999998</v>
      </c>
      <c r="D54" s="25">
        <f>11508917.8</f>
        <v>11508917.800000001</v>
      </c>
      <c r="E54" s="25">
        <f>475.7</f>
        <v>475.7</v>
      </c>
      <c r="F54" s="25">
        <f>2312.08</f>
        <v>2312.08</v>
      </c>
      <c r="G54" s="25">
        <f>11506130.02</f>
        <v>11506130.02</v>
      </c>
      <c r="H54" s="25">
        <f>0</f>
        <v>0</v>
      </c>
      <c r="I54" s="25">
        <f>0</f>
        <v>0</v>
      </c>
      <c r="J54" s="25">
        <f>0</f>
        <v>0</v>
      </c>
      <c r="K54" s="25">
        <f>0</f>
        <v>0</v>
      </c>
      <c r="L54" s="25">
        <f>18898034.83</f>
        <v>18898034.829999998</v>
      </c>
      <c r="M54" s="25">
        <f>3165993.87</f>
        <v>3165993.87</v>
      </c>
      <c r="N54" s="25">
        <f>352716.33</f>
        <v>352716.33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6545100.89</f>
        <v>6545100.8899999997</v>
      </c>
      <c r="C55" s="25">
        <f>6545100.89</f>
        <v>6545100.8899999997</v>
      </c>
      <c r="D55" s="25">
        <f>6534378.6</f>
        <v>6534378.5999999996</v>
      </c>
      <c r="E55" s="25">
        <f>6534177.77</f>
        <v>6534177.7699999996</v>
      </c>
      <c r="F55" s="25">
        <f>0</f>
        <v>0</v>
      </c>
      <c r="G55" s="25">
        <f>0</f>
        <v>0</v>
      </c>
      <c r="H55" s="25">
        <f>200.83</f>
        <v>200.83</v>
      </c>
      <c r="I55" s="25">
        <f>0</f>
        <v>0</v>
      </c>
      <c r="J55" s="25">
        <f>0</f>
        <v>0</v>
      </c>
      <c r="K55" s="25">
        <f>0</f>
        <v>0</v>
      </c>
      <c r="L55" s="25">
        <f>0</f>
        <v>0</v>
      </c>
      <c r="M55" s="25">
        <f>10722.29</f>
        <v>10722.29</v>
      </c>
      <c r="N55" s="25">
        <f>0</f>
        <v>0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210781598.64</f>
        <v>210781598.63999999</v>
      </c>
      <c r="C56" s="25">
        <f>210781598.64</f>
        <v>210781598.63999999</v>
      </c>
      <c r="D56" s="25">
        <f>193561411.96</f>
        <v>193561411.96000001</v>
      </c>
      <c r="E56" s="25">
        <f>18296788.59</f>
        <v>18296788.59</v>
      </c>
      <c r="F56" s="25">
        <f>8373139.63</f>
        <v>8373139.6299999999</v>
      </c>
      <c r="G56" s="25">
        <f>166854988.08</f>
        <v>166854988.08000001</v>
      </c>
      <c r="H56" s="25">
        <f>36495.66</f>
        <v>36495.660000000003</v>
      </c>
      <c r="I56" s="25">
        <f>0</f>
        <v>0</v>
      </c>
      <c r="J56" s="25">
        <f>2343</f>
        <v>2343</v>
      </c>
      <c r="K56" s="25">
        <f>205683.01</f>
        <v>205683.01</v>
      </c>
      <c r="L56" s="25">
        <f>4445726.53</f>
        <v>4445726.53</v>
      </c>
      <c r="M56" s="25">
        <f>11231947.57</f>
        <v>11231947.57</v>
      </c>
      <c r="N56" s="25">
        <f>1334486.57</f>
        <v>1334486.57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2023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2023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109</f>
        <v>109</v>
      </c>
      <c r="H89" s="66"/>
      <c r="I89" s="49">
        <f>129277263.92</f>
        <v>129277263.92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59</f>
        <v>59</v>
      </c>
      <c r="H90" s="68"/>
      <c r="I90" s="51">
        <f>-324572564.38</f>
        <v>-324572564.38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2</f>
        <v>2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4</f>
        <v>4</v>
      </c>
      <c r="C94" s="8" t="str">
        <f>IF(B94=1,"I Kwartał",IF(B94=2,"II Kwartały",IF(B94=3,"III Kwartały",IF(B94=4,"IV Kwartały","-"))))</f>
        <v>IV Kwartały</v>
      </c>
    </row>
    <row r="95" spans="1:13" ht="13.5" customHeight="1" x14ac:dyDescent="0.2">
      <c r="A95" s="8" t="s">
        <v>9</v>
      </c>
      <c r="B95" s="8">
        <f>2023</f>
        <v>2023</v>
      </c>
      <c r="C95" s="9"/>
    </row>
    <row r="96" spans="1:13" ht="13.5" customHeight="1" x14ac:dyDescent="0.2">
      <c r="A96" s="8" t="s">
        <v>10</v>
      </c>
      <c r="B96" s="10" t="str">
        <f>"Mar 15 2024 12:00AM"</f>
        <v>Mar 15 2024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2024-03-27T09:02:28Z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2024-03-27T10:02:00.6323810+01:00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GRN-7077cc08-5fad-4350-8021-eb0e4273e4da</vt:lpwstr>
  </property>
  <property fmtid="{D5CDD505-2E9C-101B-9397-08002B2CF9AE}" pid="7" name="MFHash">
    <vt:lpwstr>Kx/yn+Q+O04Xq/2Dowh8QDoxZej3UrwVXDIInBB2WtE=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