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 l="1"/>
  <c r="A1" i="7"/>
  <c r="A66" i="7"/>
  <c r="A8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<sst xmlns="http://schemas.openxmlformats.org/spreadsheetml/2006/main" count="97" uniqueCount="81">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</sst>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ColWidth="9.1796875" defaultRowHeight="13.5" customHeight="1" x14ac:dyDescent="0.25"/>
  <cols>
    <col min="1" max="1" width="22.54296875" style="2" customWidth="1"/>
    <col min="2" max="3" width="13.7265625" style="2" customWidth="1"/>
    <col min="4" max="6" width="11.453125" style="2" customWidth="1"/>
    <col min="7" max="7" width="12.1796875" style="2" customWidth="1"/>
    <col min="8" max="8" width="12" style="2" customWidth="1"/>
    <col min="9" max="9" width="11.7265625" style="2" customWidth="1"/>
    <col min="10" max="10" width="12" style="2" customWidth="1"/>
    <col min="11" max="11" width="12.1796875" style="2" customWidth="1"/>
    <col min="12" max="12" width="11.453125" style="2" customWidth="1"/>
    <col min="13" max="13" width="10" style="2" customWidth="1"/>
    <col min="14" max="14" width="10.26953125" style="2" customWidth="1"/>
    <col min="15" max="16384" width="9.1796875" style="2"/>
  </cols>
  <sheetData>
    <row r="1" spans="1:17" ht="61.5" customHeight="1" x14ac:dyDescent="0.25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2022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5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5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5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5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5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5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5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5">
      <c r="A13" s="20" t="s">
        <v>78</v>
      </c>
      <c r="B13" s="22">
        <f>293334516.01</f>
        <v>293334516.00999999</v>
      </c>
      <c r="C13" s="22">
        <f>293334516.01</f>
        <v>293334516.00999999</v>
      </c>
      <c r="D13" s="22">
        <f>186700899.6</f>
        <v>186700899.59999999</v>
      </c>
      <c r="E13" s="22">
        <f>573520.46</f>
        <v>573520.46</v>
      </c>
      <c r="F13" s="22">
        <f>141448852.3</f>
        <v>141448852.30000001</v>
      </c>
      <c r="G13" s="22">
        <f>44678526.84</f>
        <v>44678526.840000004</v>
      </c>
      <c r="H13" s="22">
        <f>0</f>
        <v>0</v>
      </c>
      <c r="I13" s="22">
        <f>0</f>
        <v>0</v>
      </c>
      <c r="J13" s="22">
        <f>102096669.98</f>
        <v>102096669.98</v>
      </c>
      <c r="K13" s="22">
        <f>749841.4</f>
        <v>749841.4</v>
      </c>
      <c r="L13" s="22">
        <f>3787105.03</f>
        <v>3787105.03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5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5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5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5">
      <c r="A17" s="20" t="s">
        <v>48</v>
      </c>
      <c r="B17" s="22">
        <f>289497410.98</f>
        <v>289497410.98000002</v>
      </c>
      <c r="C17" s="22">
        <f>289497410.98</f>
        <v>289497410.98000002</v>
      </c>
      <c r="D17" s="22">
        <f>186700899.6</f>
        <v>186700899.59999999</v>
      </c>
      <c r="E17" s="22">
        <f>573520.46</f>
        <v>573520.46</v>
      </c>
      <c r="F17" s="22">
        <f>141448852.3</f>
        <v>141448852.30000001</v>
      </c>
      <c r="G17" s="22">
        <f>44678526.84</f>
        <v>44678526.840000004</v>
      </c>
      <c r="H17" s="22">
        <f>0</f>
        <v>0</v>
      </c>
      <c r="I17" s="22">
        <f>0</f>
        <v>0</v>
      </c>
      <c r="J17" s="22">
        <f>102096669.98</f>
        <v>102096669.98</v>
      </c>
      <c r="K17" s="22">
        <f>699841.4</f>
        <v>699841.4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5">
      <c r="A18" s="18" t="s">
        <v>49</v>
      </c>
      <c r="B18" s="23">
        <f>9433684.23</f>
        <v>9433684.2300000004</v>
      </c>
      <c r="C18" s="23">
        <f>9433684.23</f>
        <v>9433684.2300000004</v>
      </c>
      <c r="D18" s="23">
        <f>409951.75</f>
        <v>409951.75</v>
      </c>
      <c r="E18" s="23">
        <f>0</f>
        <v>0</v>
      </c>
      <c r="F18" s="23">
        <f>0</f>
        <v>0</v>
      </c>
      <c r="G18" s="23">
        <f>409951.75</f>
        <v>409951.75</v>
      </c>
      <c r="H18" s="23">
        <f>0</f>
        <v>0</v>
      </c>
      <c r="I18" s="23">
        <f>0</f>
        <v>0</v>
      </c>
      <c r="J18" s="23">
        <f>9023732.48</f>
        <v>9023732.4800000004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5">
      <c r="A19" s="18" t="s">
        <v>50</v>
      </c>
      <c r="B19" s="23">
        <f>280063726.75</f>
        <v>280063726.75</v>
      </c>
      <c r="C19" s="23">
        <f>280063726.75</f>
        <v>280063726.75</v>
      </c>
      <c r="D19" s="23">
        <f>186290947.85</f>
        <v>186290947.84999999</v>
      </c>
      <c r="E19" s="23">
        <f>573520.46</f>
        <v>573520.46</v>
      </c>
      <c r="F19" s="23">
        <f>141448852.3</f>
        <v>141448852.30000001</v>
      </c>
      <c r="G19" s="23">
        <f>44268575.09</f>
        <v>44268575.090000004</v>
      </c>
      <c r="H19" s="23">
        <f>0</f>
        <v>0</v>
      </c>
      <c r="I19" s="23">
        <f>0</f>
        <v>0</v>
      </c>
      <c r="J19" s="23">
        <f>93072937.5</f>
        <v>93072937.5</v>
      </c>
      <c r="K19" s="23">
        <f>699841.4</f>
        <v>699841.4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5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5">
      <c r="A21" s="20" t="s">
        <v>79</v>
      </c>
      <c r="B21" s="22">
        <f>3837105.03</f>
        <v>3837105.03</v>
      </c>
      <c r="C21" s="22">
        <f>3837105.03</f>
        <v>3837105.03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50000</f>
        <v>50000</v>
      </c>
      <c r="L21" s="22">
        <f>3787105.03</f>
        <v>3787105.03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5">
      <c r="A22" s="18" t="s">
        <v>52</v>
      </c>
      <c r="B22" s="23">
        <f>3837105.03</f>
        <v>3837105.03</v>
      </c>
      <c r="C22" s="23">
        <f>3837105.03</f>
        <v>3837105.03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50000</f>
        <v>50000</v>
      </c>
      <c r="L22" s="23">
        <f>3787105.03</f>
        <v>3787105.03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5">
      <c r="A23" s="18" t="s">
        <v>53</v>
      </c>
      <c r="B23" s="23">
        <f>0</f>
        <v>0</v>
      </c>
      <c r="C23" s="23">
        <f>0</f>
        <v>0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5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2022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5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5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5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5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5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5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5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5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5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5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5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5">
      <c r="A43" s="21" t="s">
        <v>41</v>
      </c>
      <c r="B43" s="24">
        <f>412522.87</f>
        <v>412522.87</v>
      </c>
      <c r="C43" s="24">
        <f>412522.87</f>
        <v>412522.87</v>
      </c>
      <c r="D43" s="24">
        <f>262522.87</f>
        <v>262522.87</v>
      </c>
      <c r="E43" s="24">
        <f>0</f>
        <v>0</v>
      </c>
      <c r="F43" s="24">
        <f>0</f>
        <v>0</v>
      </c>
      <c r="G43" s="24">
        <f>262522.87</f>
        <v>262522.87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150000</f>
        <v>150000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5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5">
      <c r="A45" s="19" t="s">
        <v>32</v>
      </c>
      <c r="B45" s="25">
        <f>412522.87</f>
        <v>412522.87</v>
      </c>
      <c r="C45" s="25">
        <f>412522.87</f>
        <v>412522.87</v>
      </c>
      <c r="D45" s="25">
        <f>262522.87</f>
        <v>262522.87</v>
      </c>
      <c r="E45" s="25">
        <f>0</f>
        <v>0</v>
      </c>
      <c r="F45" s="25">
        <f>0</f>
        <v>0</v>
      </c>
      <c r="G45" s="25">
        <f>262522.87</f>
        <v>262522.87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150000</f>
        <v>150000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5">
      <c r="A46" s="21" t="s">
        <v>42</v>
      </c>
      <c r="B46" s="24">
        <f>1265529724.83</f>
        <v>1265529724.8299999</v>
      </c>
      <c r="C46" s="24">
        <f>1265529724.83</f>
        <v>1265529724.8299999</v>
      </c>
      <c r="D46" s="24">
        <f>613814.89</f>
        <v>613814.89</v>
      </c>
      <c r="E46" s="24">
        <f>0</f>
        <v>0</v>
      </c>
      <c r="F46" s="24">
        <f>0</f>
        <v>0</v>
      </c>
      <c r="G46" s="24">
        <f>613814.89</f>
        <v>613814.89</v>
      </c>
      <c r="H46" s="24">
        <f>0</f>
        <v>0</v>
      </c>
      <c r="I46" s="24">
        <f>0</f>
        <v>0</v>
      </c>
      <c r="J46" s="24">
        <f>1264589727.21</f>
        <v>1264589727.21</v>
      </c>
      <c r="K46" s="24">
        <f>533.4</f>
        <v>533.4</v>
      </c>
      <c r="L46" s="24">
        <f>325599.33</f>
        <v>325599.33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5">
      <c r="A47" s="19" t="s">
        <v>33</v>
      </c>
      <c r="B47" s="25">
        <f>612954.91</f>
        <v>612954.91</v>
      </c>
      <c r="C47" s="25">
        <f>612954.91</f>
        <v>612954.91</v>
      </c>
      <c r="D47" s="25">
        <f>612954.91</f>
        <v>612954.91</v>
      </c>
      <c r="E47" s="25">
        <f>0</f>
        <v>0</v>
      </c>
      <c r="F47" s="25">
        <f>0</f>
        <v>0</v>
      </c>
      <c r="G47" s="25">
        <f>612954.91</f>
        <v>612954.91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5">
      <c r="A48" s="19" t="s">
        <v>34</v>
      </c>
      <c r="B48" s="25">
        <f>604106471.81</f>
        <v>604106471.80999994</v>
      </c>
      <c r="C48" s="25">
        <f>604106471.81</f>
        <v>604106471.80999994</v>
      </c>
      <c r="D48" s="25">
        <f>0</f>
        <v>0</v>
      </c>
      <c r="E48" s="25">
        <f>0</f>
        <v>0</v>
      </c>
      <c r="F48" s="25">
        <f>0</f>
        <v>0</v>
      </c>
      <c r="G48" s="25">
        <f>0</f>
        <v>0</v>
      </c>
      <c r="H48" s="25">
        <f>0</f>
        <v>0</v>
      </c>
      <c r="I48" s="25">
        <f>0</f>
        <v>0</v>
      </c>
      <c r="J48" s="25">
        <f>604105888.41</f>
        <v>604105888.40999997</v>
      </c>
      <c r="K48" s="25">
        <f>533.4</f>
        <v>533.4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5">
      <c r="A49" s="19" t="s">
        <v>35</v>
      </c>
      <c r="B49" s="25">
        <f>660810298.11</f>
        <v>660810298.11000001</v>
      </c>
      <c r="C49" s="25">
        <f>660810298.11</f>
        <v>660810298.11000001</v>
      </c>
      <c r="D49" s="25">
        <f>859.98</f>
        <v>859.98</v>
      </c>
      <c r="E49" s="25">
        <f>0</f>
        <v>0</v>
      </c>
      <c r="F49" s="25">
        <f>0</f>
        <v>0</v>
      </c>
      <c r="G49" s="25">
        <f>859.98</f>
        <v>859.98</v>
      </c>
      <c r="H49" s="25">
        <f>0</f>
        <v>0</v>
      </c>
      <c r="I49" s="25">
        <f>0</f>
        <v>0</v>
      </c>
      <c r="J49" s="25">
        <f>660483838.8</f>
        <v>660483838.79999995</v>
      </c>
      <c r="K49" s="25">
        <f>0</f>
        <v>0</v>
      </c>
      <c r="L49" s="25">
        <f>325599.33</f>
        <v>325599.33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5">
      <c r="A50" s="21" t="s">
        <v>43</v>
      </c>
      <c r="B50" s="24">
        <f>441203642.24</f>
        <v>441203642.24000001</v>
      </c>
      <c r="C50" s="24">
        <f>441203642.24</f>
        <v>441203642.24000001</v>
      </c>
      <c r="D50" s="24">
        <f>6714380.35</f>
        <v>6714380.3499999996</v>
      </c>
      <c r="E50" s="24">
        <f>4351.79</f>
        <v>4351.79</v>
      </c>
      <c r="F50" s="24">
        <f>13012.99</f>
        <v>13012.99</v>
      </c>
      <c r="G50" s="24">
        <f>6695890.72</f>
        <v>6695890.7199999997</v>
      </c>
      <c r="H50" s="24">
        <f>1124.85</f>
        <v>1124.8499999999999</v>
      </c>
      <c r="I50" s="24">
        <f>0</f>
        <v>0</v>
      </c>
      <c r="J50" s="24">
        <f>2050.38</f>
        <v>2050.38</v>
      </c>
      <c r="K50" s="24">
        <f>4804.76</f>
        <v>4804.76</v>
      </c>
      <c r="L50" s="24">
        <f>33361144.98</f>
        <v>33361144.98</v>
      </c>
      <c r="M50" s="24">
        <f>399081416.58</f>
        <v>399081416.57999998</v>
      </c>
      <c r="N50" s="24">
        <f>2039845.19</f>
        <v>2039845.19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5">
      <c r="A51" s="19" t="s">
        <v>36</v>
      </c>
      <c r="B51" s="25">
        <f>15785007.73</f>
        <v>15785007.73</v>
      </c>
      <c r="C51" s="25">
        <f>15785007.73</f>
        <v>15785007.73</v>
      </c>
      <c r="D51" s="25">
        <f>1864254.68</f>
        <v>1864254.68</v>
      </c>
      <c r="E51" s="25">
        <f>0</f>
        <v>0</v>
      </c>
      <c r="F51" s="25">
        <f>0</f>
        <v>0</v>
      </c>
      <c r="G51" s="25">
        <f>1864254.68</f>
        <v>1864254.68</v>
      </c>
      <c r="H51" s="25">
        <f>0</f>
        <v>0</v>
      </c>
      <c r="I51" s="25">
        <f>0</f>
        <v>0</v>
      </c>
      <c r="J51" s="25">
        <f>59.6</f>
        <v>59.6</v>
      </c>
      <c r="K51" s="25">
        <f>0</f>
        <v>0</v>
      </c>
      <c r="L51" s="25">
        <f>9074750.68</f>
        <v>9074750.6799999997</v>
      </c>
      <c r="M51" s="25">
        <f>4804891.88</f>
        <v>4804891.88</v>
      </c>
      <c r="N51" s="25">
        <f>41050.89</f>
        <v>41050.89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5">
      <c r="A52" s="19" t="s">
        <v>37</v>
      </c>
      <c r="B52" s="25">
        <f>425418634.51</f>
        <v>425418634.50999999</v>
      </c>
      <c r="C52" s="25">
        <f>425418634.51</f>
        <v>425418634.50999999</v>
      </c>
      <c r="D52" s="25">
        <f>4850125.67</f>
        <v>4850125.67</v>
      </c>
      <c r="E52" s="25">
        <f>4351.79</f>
        <v>4351.79</v>
      </c>
      <c r="F52" s="25">
        <f>13012.99</f>
        <v>13012.99</v>
      </c>
      <c r="G52" s="25">
        <f>4831636.04</f>
        <v>4831636.04</v>
      </c>
      <c r="H52" s="25">
        <f>1124.85</f>
        <v>1124.8499999999999</v>
      </c>
      <c r="I52" s="25">
        <f>0</f>
        <v>0</v>
      </c>
      <c r="J52" s="25">
        <f>1990.78</f>
        <v>1990.78</v>
      </c>
      <c r="K52" s="25">
        <f>4804.76</f>
        <v>4804.76</v>
      </c>
      <c r="L52" s="25">
        <f>24286394.3</f>
        <v>24286394.300000001</v>
      </c>
      <c r="M52" s="25">
        <f>394276524.7</f>
        <v>394276524.69999999</v>
      </c>
      <c r="N52" s="25">
        <f>1998794.3</f>
        <v>1998794.3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5">
      <c r="A53" s="21" t="s">
        <v>44</v>
      </c>
      <c r="B53" s="24">
        <f>540912069.23</f>
        <v>540912069.23000002</v>
      </c>
      <c r="C53" s="24">
        <f>540912069.23</f>
        <v>540912069.23000002</v>
      </c>
      <c r="D53" s="24">
        <f>389831791.69</f>
        <v>389831791.69</v>
      </c>
      <c r="E53" s="24">
        <f>34786555.85</f>
        <v>34786555.850000001</v>
      </c>
      <c r="F53" s="24">
        <f>1522135.04</f>
        <v>1522135.04</v>
      </c>
      <c r="G53" s="24">
        <f>353500631.88</f>
        <v>353500631.88</v>
      </c>
      <c r="H53" s="24">
        <f>22468.92</f>
        <v>22468.92</v>
      </c>
      <c r="I53" s="24">
        <f>0</f>
        <v>0</v>
      </c>
      <c r="J53" s="24">
        <f>24583.3</f>
        <v>24583.3</v>
      </c>
      <c r="K53" s="24">
        <f>569008.78</f>
        <v>569008.78</v>
      </c>
      <c r="L53" s="24">
        <f>49963757.34</f>
        <v>49963757.340000004</v>
      </c>
      <c r="M53" s="24">
        <f>97858332.73</f>
        <v>97858332.730000004</v>
      </c>
      <c r="N53" s="24">
        <f>2664595.39</f>
        <v>2664595.39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5">
      <c r="A54" s="19" t="s">
        <v>38</v>
      </c>
      <c r="B54" s="25">
        <f>53712033</f>
        <v>53712033</v>
      </c>
      <c r="C54" s="25">
        <f>53712033</f>
        <v>53712033</v>
      </c>
      <c r="D54" s="25">
        <f>15512659.66</f>
        <v>15512659.66</v>
      </c>
      <c r="E54" s="25">
        <f>1421058.2</f>
        <v>1421058.2</v>
      </c>
      <c r="F54" s="25">
        <f>1487185.53</f>
        <v>1487185.53</v>
      </c>
      <c r="G54" s="25">
        <f>12604215.26</f>
        <v>12604215.26</v>
      </c>
      <c r="H54" s="25">
        <f>200.67</f>
        <v>200.67</v>
      </c>
      <c r="I54" s="25">
        <f>0</f>
        <v>0</v>
      </c>
      <c r="J54" s="25">
        <f>0</f>
        <v>0</v>
      </c>
      <c r="K54" s="25">
        <f>0</f>
        <v>0</v>
      </c>
      <c r="L54" s="25">
        <f>35353282.76</f>
        <v>35353282.759999998</v>
      </c>
      <c r="M54" s="25">
        <f>2508330.41</f>
        <v>2508330.41</v>
      </c>
      <c r="N54" s="25">
        <f>337760.17</f>
        <v>337760.17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5">
      <c r="A55" s="19" t="s">
        <v>80</v>
      </c>
      <c r="B55" s="25">
        <f>14840662.94</f>
        <v>14840662.939999999</v>
      </c>
      <c r="C55" s="25">
        <f>14840662.94</f>
        <v>14840662.939999999</v>
      </c>
      <c r="D55" s="25">
        <f>6229430.39</f>
        <v>6229430.3899999997</v>
      </c>
      <c r="E55" s="25">
        <f>6125890.97</f>
        <v>6125890.9699999997</v>
      </c>
      <c r="F55" s="25">
        <f>27529</f>
        <v>27529</v>
      </c>
      <c r="G55" s="25">
        <f>75257.34</f>
        <v>75257.34</v>
      </c>
      <c r="H55" s="25">
        <f>753.08</f>
        <v>753.08</v>
      </c>
      <c r="I55" s="25">
        <f>0</f>
        <v>0</v>
      </c>
      <c r="J55" s="25">
        <f>2236.8</f>
        <v>2236.8000000000002</v>
      </c>
      <c r="K55" s="25">
        <f>0</f>
        <v>0</v>
      </c>
      <c r="L55" s="25">
        <f>1002632.31</f>
        <v>1002632.31</v>
      </c>
      <c r="M55" s="25">
        <f>7295691.39</f>
        <v>7295691.3899999997</v>
      </c>
      <c r="N55" s="25">
        <f>310672.05</f>
        <v>310672.05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5">
      <c r="A56" s="19" t="s">
        <v>39</v>
      </c>
      <c r="B56" s="25">
        <f>472359373.29</f>
        <v>472359373.29000002</v>
      </c>
      <c r="C56" s="25">
        <f>472359373.29</f>
        <v>472359373.29000002</v>
      </c>
      <c r="D56" s="25">
        <f>368089701.64</f>
        <v>368089701.63999999</v>
      </c>
      <c r="E56" s="25">
        <f>27239606.68</f>
        <v>27239606.68</v>
      </c>
      <c r="F56" s="25">
        <f>7420.51</f>
        <v>7420.51</v>
      </c>
      <c r="G56" s="25">
        <f>340821159.28</f>
        <v>340821159.27999997</v>
      </c>
      <c r="H56" s="25">
        <f>21515.17</f>
        <v>21515.17</v>
      </c>
      <c r="I56" s="25">
        <f>0</f>
        <v>0</v>
      </c>
      <c r="J56" s="25">
        <f>22346.5</f>
        <v>22346.5</v>
      </c>
      <c r="K56" s="25">
        <f>569008.78</f>
        <v>569008.78</v>
      </c>
      <c r="L56" s="25">
        <f>13607842.27</f>
        <v>13607842.27</v>
      </c>
      <c r="M56" s="25">
        <f>88054310.93</f>
        <v>88054310.930000007</v>
      </c>
      <c r="N56" s="25">
        <f>2016163.17</f>
        <v>2016163.17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5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2022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5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5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5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5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5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5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5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5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5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5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5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5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5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5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5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5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2022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5">
      <c r="B87" s="4"/>
    </row>
    <row r="88" spans="1:13" ht="13.5" customHeight="1" x14ac:dyDescent="0.25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5">
      <c r="B89" s="6"/>
      <c r="C89" s="59" t="s">
        <v>5</v>
      </c>
      <c r="D89" s="60"/>
      <c r="E89" s="60"/>
      <c r="F89" s="61"/>
      <c r="G89" s="65">
        <f>115</f>
        <v>115</v>
      </c>
      <c r="H89" s="66"/>
      <c r="I89" s="49">
        <f>165243423.82</f>
        <v>165243423.81999999</v>
      </c>
      <c r="J89" s="50"/>
      <c r="K89" s="7"/>
    </row>
    <row r="90" spans="1:13" ht="13.5" customHeight="1" x14ac:dyDescent="0.25">
      <c r="B90" s="6"/>
      <c r="C90" s="62" t="s">
        <v>6</v>
      </c>
      <c r="D90" s="63"/>
      <c r="E90" s="63"/>
      <c r="F90" s="64"/>
      <c r="G90" s="67">
        <f>42</f>
        <v>42</v>
      </c>
      <c r="H90" s="68"/>
      <c r="I90" s="51">
        <f>-77796072.03</f>
        <v>-77796072.030000001</v>
      </c>
      <c r="J90" s="52"/>
      <c r="K90" s="7"/>
    </row>
    <row r="91" spans="1:13" ht="13.5" customHeight="1" x14ac:dyDescent="0.25">
      <c r="B91" s="6"/>
      <c r="C91" s="59" t="s">
        <v>7</v>
      </c>
      <c r="D91" s="60"/>
      <c r="E91" s="60"/>
      <c r="F91" s="61"/>
      <c r="G91" s="65">
        <f>0</f>
        <v>0</v>
      </c>
      <c r="H91" s="66"/>
      <c r="I91" s="49">
        <f>0</f>
        <v>0</v>
      </c>
      <c r="J91" s="50"/>
      <c r="K91" s="7"/>
    </row>
    <row r="94" spans="1:13" ht="13.5" customHeight="1" x14ac:dyDescent="0.25">
      <c r="A94" s="8" t="s">
        <v>8</v>
      </c>
      <c r="B94" s="8">
        <f>3</f>
        <v>3</v>
      </c>
      <c r="C94" s="8" t="str">
        <f>IF(B94=1,"I Kwartał",IF(B94=2,"II Kwartały",IF(B94=3,"III Kwartały",IF(B94=4,"IV Kwartały","-"))))</f>
        <v>III Kwartały</v>
      </c>
    </row>
    <row r="95" spans="1:13" ht="13.5" customHeight="1" x14ac:dyDescent="0.25">
      <c r="A95" s="8" t="s">
        <v>9</v>
      </c>
      <c r="B95" s="8">
        <f>2022</f>
        <v>2022</v>
      </c>
      <c r="C95" s="9"/>
    </row>
    <row r="96" spans="1:13" ht="13.5" customHeight="1" x14ac:dyDescent="0.25">
      <c r="A96" s="8" t="s">
        <v>10</v>
      </c>
      <c r="B96" s="10" t="str">
        <f>"Nov 18 2022 12:00AM"</f>
        <v>Nov 18 2022 12:00AM</v>
      </c>
      <c r="C96" s="9"/>
    </row>
    <row r="97" spans="1:2" ht="13.5" customHeight="1" x14ac:dyDescent="0.25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2022-11-29T15:20:31Z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2022-11-29T16:20:28.5128671+01:00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GRN-f6c4e142-2272-4d68-8cef-1072da13ee6a</vt:lpwstr>
  </property>
  <property fmtid="{D5CDD505-2E9C-101B-9397-08002B2CF9AE}" pid="7" name="MFHash">
    <vt:lpwstr>+V8KKj1erqa8AfpKaWRl6Fi2Om/WVUuEtJ9OkyWLl84=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