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66" i="7" s="1"/>
  <c r="A86" i="7" l="1"/>
  <c r="A29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<sst xmlns="http://schemas.openxmlformats.org/spreadsheetml/2006/main" count="97" uniqueCount="81">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</sst>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2022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302263153.1</f>
        <v>302263153.10000002</v>
      </c>
      <c r="C13" s="22">
        <f>302263153.1</f>
        <v>302263153.10000002</v>
      </c>
      <c r="D13" s="22">
        <f>185003604.67</f>
        <v>185003604.66999999</v>
      </c>
      <c r="E13" s="22">
        <f>522372.46</f>
        <v>522372.46</v>
      </c>
      <c r="F13" s="22">
        <f>146385544.3</f>
        <v>146385544.30000001</v>
      </c>
      <c r="G13" s="22">
        <f>38095687.91</f>
        <v>38095687.909999996</v>
      </c>
      <c r="H13" s="22">
        <f>0</f>
        <v>0</v>
      </c>
      <c r="I13" s="22">
        <f>0</f>
        <v>0</v>
      </c>
      <c r="J13" s="22">
        <f>103108290</f>
        <v>103108290</v>
      </c>
      <c r="K13" s="22">
        <f>646621.81</f>
        <v>646621.81000000006</v>
      </c>
      <c r="L13" s="22">
        <f>13504636.01</f>
        <v>13504636.01</v>
      </c>
      <c r="M13" s="22">
        <f>0.61</f>
        <v>0.61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288758516.48</f>
        <v>288758516.48000002</v>
      </c>
      <c r="C17" s="22">
        <f>288758516.48</f>
        <v>288758516.48000002</v>
      </c>
      <c r="D17" s="22">
        <f>185003604.67</f>
        <v>185003604.66999999</v>
      </c>
      <c r="E17" s="22">
        <f>522372.46</f>
        <v>522372.46</v>
      </c>
      <c r="F17" s="22">
        <f>146385544.3</f>
        <v>146385544.30000001</v>
      </c>
      <c r="G17" s="22">
        <f>38095687.91</f>
        <v>38095687.909999996</v>
      </c>
      <c r="H17" s="22">
        <f>0</f>
        <v>0</v>
      </c>
      <c r="I17" s="22">
        <f>0</f>
        <v>0</v>
      </c>
      <c r="J17" s="22">
        <f>103108290</f>
        <v>103108290</v>
      </c>
      <c r="K17" s="22">
        <f>646621.81</f>
        <v>646621.81000000006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663282</f>
        <v>663282</v>
      </c>
      <c r="C18" s="23">
        <f>663282</f>
        <v>663282</v>
      </c>
      <c r="D18" s="23">
        <f>663282</f>
        <v>663282</v>
      </c>
      <c r="E18" s="23">
        <f>0</f>
        <v>0</v>
      </c>
      <c r="F18" s="23">
        <f>0</f>
        <v>0</v>
      </c>
      <c r="G18" s="23">
        <f>663282</f>
        <v>663282</v>
      </c>
      <c r="H18" s="23">
        <f>0</f>
        <v>0</v>
      </c>
      <c r="I18" s="23">
        <f>0</f>
        <v>0</v>
      </c>
      <c r="J18" s="23">
        <f>0</f>
        <v>0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288095234.48</f>
        <v>288095234.48000002</v>
      </c>
      <c r="C19" s="23">
        <f>288095234.48</f>
        <v>288095234.48000002</v>
      </c>
      <c r="D19" s="23">
        <f>184340322.67</f>
        <v>184340322.66999999</v>
      </c>
      <c r="E19" s="23">
        <f>522372.46</f>
        <v>522372.46</v>
      </c>
      <c r="F19" s="23">
        <f>146385544.3</f>
        <v>146385544.30000001</v>
      </c>
      <c r="G19" s="23">
        <f>37432405.91</f>
        <v>37432405.909999996</v>
      </c>
      <c r="H19" s="23">
        <f>0</f>
        <v>0</v>
      </c>
      <c r="I19" s="23">
        <f>0</f>
        <v>0</v>
      </c>
      <c r="J19" s="23">
        <f>103108290</f>
        <v>103108290</v>
      </c>
      <c r="K19" s="23">
        <f>646621.81</f>
        <v>646621.81000000006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13504636.62</f>
        <v>13504636.619999999</v>
      </c>
      <c r="C21" s="22">
        <f>13504636.62</f>
        <v>13504636.619999999</v>
      </c>
      <c r="D21" s="22">
        <f>0</f>
        <v>0</v>
      </c>
      <c r="E21" s="22">
        <f>0</f>
        <v>0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13504636.01</f>
        <v>13504636.01</v>
      </c>
      <c r="M21" s="22">
        <f>0.61</f>
        <v>0.61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13420688.51</f>
        <v>13420688.51</v>
      </c>
      <c r="C22" s="23">
        <f>13420688.51</f>
        <v>13420688.51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13420688.51</f>
        <v>13420688.51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83948.11</f>
        <v>83948.11</v>
      </c>
      <c r="C23" s="23">
        <f>83948.11</f>
        <v>83948.11</v>
      </c>
      <c r="D23" s="23">
        <f>0</f>
        <v>0</v>
      </c>
      <c r="E23" s="23">
        <f>0</f>
        <v>0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83947.5</f>
        <v>83947.5</v>
      </c>
      <c r="M23" s="23">
        <f>0.61</f>
        <v>0.61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2022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204313.97</f>
        <v>204313.97</v>
      </c>
      <c r="C43" s="24">
        <f>204313.97</f>
        <v>204313.97</v>
      </c>
      <c r="D43" s="24">
        <f>204313.97</f>
        <v>204313.97</v>
      </c>
      <c r="E43" s="24">
        <f>0</f>
        <v>0</v>
      </c>
      <c r="F43" s="24">
        <f>0</f>
        <v>0</v>
      </c>
      <c r="G43" s="24">
        <f>204313.97</f>
        <v>204313.97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204313.97</f>
        <v>204313.97</v>
      </c>
      <c r="C45" s="25">
        <f>204313.97</f>
        <v>204313.97</v>
      </c>
      <c r="D45" s="25">
        <f>204313.97</f>
        <v>204313.97</v>
      </c>
      <c r="E45" s="25">
        <f>0</f>
        <v>0</v>
      </c>
      <c r="F45" s="25">
        <f>0</f>
        <v>0</v>
      </c>
      <c r="G45" s="25">
        <f>204313.97</f>
        <v>204313.97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1300031441.15</f>
        <v>1300031441.1500001</v>
      </c>
      <c r="C46" s="24">
        <f>1300031441.15</f>
        <v>1300031441.1500001</v>
      </c>
      <c r="D46" s="24">
        <f>715140.26</f>
        <v>715140.26</v>
      </c>
      <c r="E46" s="24">
        <f>0</f>
        <v>0</v>
      </c>
      <c r="F46" s="24">
        <f>0</f>
        <v>0</v>
      </c>
      <c r="G46" s="24">
        <f>715140.26</f>
        <v>715140.26</v>
      </c>
      <c r="H46" s="24">
        <f>0</f>
        <v>0</v>
      </c>
      <c r="I46" s="24">
        <f>0</f>
        <v>0</v>
      </c>
      <c r="J46" s="24">
        <f>1298988368.34</f>
        <v>1298988368.3399999</v>
      </c>
      <c r="K46" s="24">
        <f>693.56</f>
        <v>693.56</v>
      </c>
      <c r="L46" s="24">
        <f>327188.99</f>
        <v>327188.99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610155.28</f>
        <v>610155.28</v>
      </c>
      <c r="C47" s="25">
        <f>610155.28</f>
        <v>610155.28</v>
      </c>
      <c r="D47" s="25">
        <f>610155.28</f>
        <v>610155.28</v>
      </c>
      <c r="E47" s="25">
        <f>0</f>
        <v>0</v>
      </c>
      <c r="F47" s="25">
        <f>0</f>
        <v>0</v>
      </c>
      <c r="G47" s="25">
        <f>610155.28</f>
        <v>610155.28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1257006151.43</f>
        <v>1257006151.4300001</v>
      </c>
      <c r="C48" s="25">
        <f>1257006151.43</f>
        <v>1257006151.4300001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1256901282.87</f>
        <v>1256901282.8699999</v>
      </c>
      <c r="K48" s="25">
        <f>693.56</f>
        <v>693.56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42415134.44</f>
        <v>42415134.439999998</v>
      </c>
      <c r="C49" s="25">
        <f>42415134.44</f>
        <v>42415134.439999998</v>
      </c>
      <c r="D49" s="25">
        <f>859.98</f>
        <v>859.98</v>
      </c>
      <c r="E49" s="25">
        <f>0</f>
        <v>0</v>
      </c>
      <c r="F49" s="25">
        <f>0</f>
        <v>0</v>
      </c>
      <c r="G49" s="25">
        <f>859.98</f>
        <v>859.98</v>
      </c>
      <c r="H49" s="25">
        <f>0</f>
        <v>0</v>
      </c>
      <c r="I49" s="25">
        <f>0</f>
        <v>0</v>
      </c>
      <c r="J49" s="25">
        <f>42087085.47</f>
        <v>42087085.469999999</v>
      </c>
      <c r="K49" s="25">
        <f>0</f>
        <v>0</v>
      </c>
      <c r="L49" s="25">
        <f>327188.99</f>
        <v>327188.99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442780411.28</f>
        <v>442780411.27999997</v>
      </c>
      <c r="C50" s="24">
        <f>442780411.28</f>
        <v>442780411.27999997</v>
      </c>
      <c r="D50" s="24">
        <f>6139808.24</f>
        <v>6139808.2400000002</v>
      </c>
      <c r="E50" s="24">
        <f>4451.43</f>
        <v>4451.43</v>
      </c>
      <c r="F50" s="24">
        <f>1828120.61</f>
        <v>1828120.61</v>
      </c>
      <c r="G50" s="24">
        <f>3634897.57</f>
        <v>3634897.57</v>
      </c>
      <c r="H50" s="24">
        <f>672338.63</f>
        <v>672338.63</v>
      </c>
      <c r="I50" s="24">
        <f>0</f>
        <v>0</v>
      </c>
      <c r="J50" s="24">
        <f>1687.78</f>
        <v>1687.78</v>
      </c>
      <c r="K50" s="24">
        <f>4545.76</f>
        <v>4545.76</v>
      </c>
      <c r="L50" s="24">
        <f>25282073.4</f>
        <v>25282073.399999999</v>
      </c>
      <c r="M50" s="24">
        <f>409976369.5</f>
        <v>409976369.5</v>
      </c>
      <c r="N50" s="24">
        <f>1375926.6</f>
        <v>1375926.6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13094613.63</f>
        <v>13094613.630000001</v>
      </c>
      <c r="C51" s="25">
        <f>13094613.63</f>
        <v>13094613.630000001</v>
      </c>
      <c r="D51" s="25">
        <f>3118499.46</f>
        <v>3118499.46</v>
      </c>
      <c r="E51" s="25">
        <f>0</f>
        <v>0</v>
      </c>
      <c r="F51" s="25">
        <f>0</f>
        <v>0</v>
      </c>
      <c r="G51" s="25">
        <f>3118499.46</f>
        <v>3118499.46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3394825.35</f>
        <v>3394825.35</v>
      </c>
      <c r="M51" s="25">
        <f>6578576.66</f>
        <v>6578576.6600000001</v>
      </c>
      <c r="N51" s="25">
        <f>2712.16</f>
        <v>2712.16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429685797.65</f>
        <v>429685797.64999998</v>
      </c>
      <c r="C52" s="25">
        <f>429685797.65</f>
        <v>429685797.64999998</v>
      </c>
      <c r="D52" s="25">
        <f>3021308.78</f>
        <v>3021308.78</v>
      </c>
      <c r="E52" s="25">
        <f>4451.43</f>
        <v>4451.43</v>
      </c>
      <c r="F52" s="25">
        <f>1828120.61</f>
        <v>1828120.61</v>
      </c>
      <c r="G52" s="25">
        <f>516398.11</f>
        <v>516398.11</v>
      </c>
      <c r="H52" s="25">
        <f>672338.63</f>
        <v>672338.63</v>
      </c>
      <c r="I52" s="25">
        <f>0</f>
        <v>0</v>
      </c>
      <c r="J52" s="25">
        <f>1687.78</f>
        <v>1687.78</v>
      </c>
      <c r="K52" s="25">
        <f>4545.76</f>
        <v>4545.76</v>
      </c>
      <c r="L52" s="25">
        <f>21887248.05</f>
        <v>21887248.050000001</v>
      </c>
      <c r="M52" s="25">
        <f>403397792.84</f>
        <v>403397792.83999997</v>
      </c>
      <c r="N52" s="25">
        <f>1373214.44</f>
        <v>1373214.44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247654475.77</f>
        <v>247654475.77000001</v>
      </c>
      <c r="C53" s="24">
        <f>247654475.77</f>
        <v>247654475.77000001</v>
      </c>
      <c r="D53" s="24">
        <f>193611846.93</f>
        <v>193611846.93000001</v>
      </c>
      <c r="E53" s="24">
        <f>66078480.25</f>
        <v>66078480.25</v>
      </c>
      <c r="F53" s="24">
        <f>11361.46</f>
        <v>11361.46</v>
      </c>
      <c r="G53" s="24">
        <f>127496777.43</f>
        <v>127496777.43000001</v>
      </c>
      <c r="H53" s="24">
        <f>25227.79</f>
        <v>25227.79</v>
      </c>
      <c r="I53" s="24">
        <f>0</f>
        <v>0</v>
      </c>
      <c r="J53" s="24">
        <f>511</f>
        <v>511</v>
      </c>
      <c r="K53" s="24">
        <f>574125.99</f>
        <v>574125.99</v>
      </c>
      <c r="L53" s="24">
        <f>37779920.69</f>
        <v>37779920.689999998</v>
      </c>
      <c r="M53" s="24">
        <f>14899565.4</f>
        <v>14899565.4</v>
      </c>
      <c r="N53" s="24">
        <f>788505.76</f>
        <v>788505.76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45439722.98</f>
        <v>45439722.979999997</v>
      </c>
      <c r="C54" s="25">
        <f>45439722.98</f>
        <v>45439722.979999997</v>
      </c>
      <c r="D54" s="25">
        <f>11342167.78</f>
        <v>11342167.779999999</v>
      </c>
      <c r="E54" s="25">
        <f>370348.86</f>
        <v>370348.86</v>
      </c>
      <c r="F54" s="25">
        <f>0</f>
        <v>0</v>
      </c>
      <c r="G54" s="25">
        <f>10971647.03</f>
        <v>10971647.029999999</v>
      </c>
      <c r="H54" s="25">
        <f>171.89</f>
        <v>171.89</v>
      </c>
      <c r="I54" s="25">
        <f>0</f>
        <v>0</v>
      </c>
      <c r="J54" s="25">
        <f>0</f>
        <v>0</v>
      </c>
      <c r="K54" s="25">
        <f>0</f>
        <v>0</v>
      </c>
      <c r="L54" s="25">
        <f>31602742.28</f>
        <v>31602742.280000001</v>
      </c>
      <c r="M54" s="25">
        <f>2192361.11</f>
        <v>2192361.11</v>
      </c>
      <c r="N54" s="25">
        <f>302451.81</f>
        <v>302451.81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6852534.15</f>
        <v>6852534.1500000004</v>
      </c>
      <c r="C55" s="25">
        <f>6852534.15</f>
        <v>6852534.1500000004</v>
      </c>
      <c r="D55" s="25">
        <f>6514765.08</f>
        <v>6514765.0800000001</v>
      </c>
      <c r="E55" s="25">
        <f>6514765.08</f>
        <v>6514765.0800000001</v>
      </c>
      <c r="F55" s="25">
        <f>0</f>
        <v>0</v>
      </c>
      <c r="G55" s="25">
        <f>0</f>
        <v>0</v>
      </c>
      <c r="H55" s="25">
        <f>0</f>
        <v>0</v>
      </c>
      <c r="I55" s="25">
        <f>0</f>
        <v>0</v>
      </c>
      <c r="J55" s="25">
        <f>0</f>
        <v>0</v>
      </c>
      <c r="K55" s="25">
        <f>0</f>
        <v>0</v>
      </c>
      <c r="L55" s="25">
        <f>330700</f>
        <v>330700</v>
      </c>
      <c r="M55" s="25">
        <f>7069.07</f>
        <v>7069.07</v>
      </c>
      <c r="N55" s="25">
        <f>0</f>
        <v>0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195362218.64</f>
        <v>195362218.63999999</v>
      </c>
      <c r="C56" s="25">
        <f>195362218.64</f>
        <v>195362218.63999999</v>
      </c>
      <c r="D56" s="25">
        <f>175754914.07</f>
        <v>175754914.06999999</v>
      </c>
      <c r="E56" s="25">
        <f>59193366.31</f>
        <v>59193366.310000002</v>
      </c>
      <c r="F56" s="25">
        <f>11361.46</f>
        <v>11361.46</v>
      </c>
      <c r="G56" s="25">
        <f>116525130.4</f>
        <v>116525130.40000001</v>
      </c>
      <c r="H56" s="25">
        <f>25055.9</f>
        <v>25055.9</v>
      </c>
      <c r="I56" s="25">
        <f>0</f>
        <v>0</v>
      </c>
      <c r="J56" s="25">
        <f>511</f>
        <v>511</v>
      </c>
      <c r="K56" s="25">
        <f>574125.99</f>
        <v>574125.99</v>
      </c>
      <c r="L56" s="25">
        <f>5846478.41</f>
        <v>5846478.4100000001</v>
      </c>
      <c r="M56" s="25">
        <f>12700135.22</f>
        <v>12700135.220000001</v>
      </c>
      <c r="N56" s="25">
        <f>486053.95</f>
        <v>486053.95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2022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IV Kwartały 2022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100</f>
        <v>100</v>
      </c>
      <c r="H89" s="66"/>
      <c r="I89" s="49">
        <f>198426978.1</f>
        <v>198426978.09999999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58</f>
        <v>58</v>
      </c>
      <c r="H90" s="68"/>
      <c r="I90" s="51">
        <f>-59602967.89</f>
        <v>-59602967.890000001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1</f>
        <v>1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4</f>
        <v>4</v>
      </c>
      <c r="C94" s="8" t="str">
        <f>IF(B94=1,"I Kwartał",IF(B94=2,"II Kwartały",IF(B94=3,"III Kwartały",IF(B94=4,"IV Kwartały","-"))))</f>
        <v>IV Kwartały</v>
      </c>
    </row>
    <row r="95" spans="1:13" ht="13.5" customHeight="1" x14ac:dyDescent="0.2">
      <c r="A95" s="8" t="s">
        <v>9</v>
      </c>
      <c r="B95" s="8">
        <f>2022</f>
        <v>2022</v>
      </c>
      <c r="C95" s="9"/>
    </row>
    <row r="96" spans="1:13" ht="13.5" customHeight="1" x14ac:dyDescent="0.2">
      <c r="A96" s="8" t="s">
        <v>10</v>
      </c>
      <c r="B96" s="10" t="str">
        <f>"Mar 23 2023 12:00AM"</f>
        <v>Mar 23 2023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2023-03-29T10:35:33Z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2023-03-29T12:35:30.6641275+02:00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GRN-9c91893a-cc68-4c5f-942e-d7b99f2fba33</vt:lpwstr>
  </property>
  <property fmtid="{D5CDD505-2E9C-101B-9397-08002B2CF9AE}" pid="7" name="MFHash">
    <vt:lpwstr>dG3Vb8Xl1w4L8H7IW8nrqIXjSd0x+FyeySaT4SSnbFY=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